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drawings/drawing2.xml" ContentType="application/vnd.openxmlformats-officedocument.drawing+xml"/>
  <Override PartName="/xl/embeddings/oleObject2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N:\SEOP\06 - PROJETOS BÁSICOS\2020\ITAPIRANGA - 24ª ZE\Anexo 3 - Cronograma Físico Financeiro\"/>
    </mc:Choice>
  </mc:AlternateContent>
  <bookViews>
    <workbookView xWindow="-120" yWindow="-120" windowWidth="20730" windowHeight="11160" activeTab="1"/>
  </bookViews>
  <sheets>
    <sheet name="Orçamento Sintético" sheetId="1" r:id="rId1"/>
    <sheet name="Cronograma Físico-Financeiro" sheetId="5" r:id="rId2"/>
  </sheets>
  <definedNames>
    <definedName name="_xlnm.Print_Area" localSheetId="1">'Cronograma Físico-Financeiro'!$A$1:$S$512</definedName>
    <definedName name="_xlnm.Print_Area" localSheetId="0">'Orçamento Sintético'!$A$1:$G$513</definedName>
    <definedName name="_xlnm.Print_Titles" localSheetId="1">'Cronograma Físico-Financeiro'!$1:$11</definedName>
    <definedName name="_xlnm.Print_Titles" localSheetId="0">'Orçamento Sintético'!$1:$10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U502" i="5" l="1"/>
  <c r="U494" i="5"/>
  <c r="U488" i="5"/>
  <c r="U484" i="5"/>
  <c r="U468" i="5"/>
  <c r="U435" i="5"/>
  <c r="U397" i="5"/>
  <c r="U385" i="5"/>
  <c r="U382" i="5"/>
  <c r="U365" i="5"/>
  <c r="U338" i="5"/>
  <c r="U335" i="5"/>
  <c r="U325" i="5"/>
  <c r="U317" i="5"/>
  <c r="Q288" i="5"/>
  <c r="S288" i="5" s="1"/>
  <c r="N288" i="5"/>
  <c r="P288" i="5" s="1"/>
  <c r="K288" i="5"/>
  <c r="M288" i="5" s="1"/>
  <c r="H288" i="5"/>
  <c r="J288" i="5" s="1"/>
  <c r="E288" i="5"/>
  <c r="D288" i="5"/>
  <c r="U234" i="5"/>
  <c r="U232" i="5"/>
  <c r="U229" i="5"/>
  <c r="U167" i="5"/>
  <c r="U164" i="5"/>
  <c r="U150" i="5"/>
  <c r="U130" i="5"/>
  <c r="U116" i="5"/>
  <c r="U109" i="5"/>
  <c r="U72" i="5"/>
  <c r="U89" i="5"/>
  <c r="U56" i="5"/>
  <c r="U39" i="5"/>
  <c r="U34" i="5"/>
  <c r="U23" i="5"/>
  <c r="U18" i="5"/>
  <c r="U16" i="5"/>
  <c r="U12" i="5"/>
  <c r="Q240" i="5"/>
  <c r="Q243" i="5"/>
  <c r="K261" i="5" l="1"/>
  <c r="D502" i="5"/>
  <c r="G506" i="1" l="1"/>
  <c r="G505" i="1"/>
  <c r="G504" i="1"/>
  <c r="G503" i="1"/>
  <c r="G502" i="1"/>
  <c r="G499" i="1"/>
  <c r="G498" i="1"/>
  <c r="G497" i="1"/>
  <c r="G496" i="1"/>
  <c r="G495" i="1"/>
  <c r="G494" i="1"/>
  <c r="G492" i="1"/>
  <c r="G491" i="1"/>
  <c r="G490" i="1"/>
  <c r="G489" i="1"/>
  <c r="G488" i="1"/>
  <c r="G486" i="1"/>
  <c r="G485" i="1"/>
  <c r="G484" i="1"/>
  <c r="G482" i="1"/>
  <c r="G481" i="1"/>
  <c r="G479" i="1"/>
  <c r="G478" i="1"/>
  <c r="G477" i="1"/>
  <c r="G475" i="1"/>
  <c r="G474" i="1"/>
  <c r="G473" i="1"/>
  <c r="G471" i="1"/>
  <c r="G470" i="1"/>
  <c r="G469" i="1"/>
  <c r="G466" i="1"/>
  <c r="G465" i="1"/>
  <c r="G464" i="1"/>
  <c r="G462" i="1"/>
  <c r="G461" i="1"/>
  <c r="G460" i="1"/>
  <c r="G459" i="1"/>
  <c r="G458" i="1"/>
  <c r="G457" i="1"/>
  <c r="G455" i="1"/>
  <c r="G454" i="1"/>
  <c r="G452" i="1"/>
  <c r="G451" i="1"/>
  <c r="G450" i="1"/>
  <c r="G449" i="1"/>
  <c r="G447" i="1"/>
  <c r="G446" i="1"/>
  <c r="G445" i="1"/>
  <c r="G443" i="1"/>
  <c r="G442" i="1"/>
  <c r="G441" i="1"/>
  <c r="G439" i="1"/>
  <c r="G438" i="1"/>
  <c r="G437" i="1"/>
  <c r="G436" i="1"/>
  <c r="G433" i="1"/>
  <c r="G431" i="1"/>
  <c r="D432" i="5" s="1"/>
  <c r="G430" i="1"/>
  <c r="G429" i="1" s="1"/>
  <c r="G428" i="1"/>
  <c r="G427" i="1"/>
  <c r="G426" i="1"/>
  <c r="G424" i="1"/>
  <c r="G423" i="1"/>
  <c r="G422" i="1"/>
  <c r="G421" i="1"/>
  <c r="G420" i="1"/>
  <c r="G419" i="1"/>
  <c r="G418" i="1"/>
  <c r="G417" i="1"/>
  <c r="G416" i="1"/>
  <c r="G415" i="1"/>
  <c r="G414" i="1"/>
  <c r="G413" i="1"/>
  <c r="G412" i="1"/>
  <c r="G410" i="1"/>
  <c r="G409" i="1"/>
  <c r="G408" i="1"/>
  <c r="G407" i="1"/>
  <c r="G406" i="1"/>
  <c r="G405" i="1"/>
  <c r="G404" i="1"/>
  <c r="G403" i="1"/>
  <c r="G402" i="1"/>
  <c r="G401" i="1"/>
  <c r="G400" i="1"/>
  <c r="G399" i="1"/>
  <c r="G398" i="1"/>
  <c r="G395" i="1"/>
  <c r="G394" i="1"/>
  <c r="G393" i="1"/>
  <c r="G392" i="1"/>
  <c r="G391" i="1"/>
  <c r="G390" i="1"/>
  <c r="G389" i="1"/>
  <c r="G388" i="1"/>
  <c r="G387" i="1"/>
  <c r="G386" i="1"/>
  <c r="G385" i="1"/>
  <c r="G383" i="1"/>
  <c r="G382" i="1"/>
  <c r="G380" i="1"/>
  <c r="G379" i="1"/>
  <c r="G378" i="1"/>
  <c r="G376" i="1"/>
  <c r="G375" i="1"/>
  <c r="G373" i="1"/>
  <c r="G372" i="1"/>
  <c r="G370" i="1"/>
  <c r="G369" i="1"/>
  <c r="G368" i="1"/>
  <c r="G367" i="1"/>
  <c r="G366" i="1"/>
  <c r="G363" i="1"/>
  <c r="G362" i="1" s="1"/>
  <c r="G361" i="1"/>
  <c r="G360" i="1"/>
  <c r="G359" i="1"/>
  <c r="G357" i="1"/>
  <c r="G356" i="1"/>
  <c r="G355" i="1"/>
  <c r="G353" i="1"/>
  <c r="G352" i="1"/>
  <c r="G351" i="1"/>
  <c r="G350" i="1"/>
  <c r="G348" i="1"/>
  <c r="G347" i="1"/>
  <c r="G346" i="1"/>
  <c r="G344" i="1"/>
  <c r="G343" i="1"/>
  <c r="G342" i="1"/>
  <c r="G340" i="1"/>
  <c r="G339" i="1"/>
  <c r="G336" i="1"/>
  <c r="G335" i="1"/>
  <c r="G333" i="1"/>
  <c r="G332" i="1"/>
  <c r="G331" i="1"/>
  <c r="G330" i="1"/>
  <c r="G329" i="1"/>
  <c r="G328" i="1"/>
  <c r="G327" i="1"/>
  <c r="G326" i="1"/>
  <c r="G325" i="1"/>
  <c r="G323" i="1"/>
  <c r="D324" i="5" s="1"/>
  <c r="G322" i="1"/>
  <c r="D323" i="5" s="1"/>
  <c r="G321" i="1"/>
  <c r="D322" i="5" s="1"/>
  <c r="G320" i="1"/>
  <c r="D321" i="5" s="1"/>
  <c r="G319" i="1"/>
  <c r="D320" i="5" s="1"/>
  <c r="G318" i="1"/>
  <c r="D319" i="5" s="1"/>
  <c r="G317" i="1"/>
  <c r="D318" i="5" s="1"/>
  <c r="G315" i="1"/>
  <c r="G314" i="1"/>
  <c r="G313" i="1"/>
  <c r="G311" i="1"/>
  <c r="G310" i="1"/>
  <c r="G309" i="1"/>
  <c r="G308" i="1"/>
  <c r="G307" i="1"/>
  <c r="G305" i="1"/>
  <c r="G304" i="1"/>
  <c r="G303" i="1"/>
  <c r="G302" i="1"/>
  <c r="G301" i="1"/>
  <c r="G300" i="1"/>
  <c r="G299" i="1"/>
  <c r="G297" i="1"/>
  <c r="G296" i="1"/>
  <c r="G295" i="1"/>
  <c r="G294" i="1"/>
  <c r="G293" i="1"/>
  <c r="G291" i="1"/>
  <c r="G290" i="1"/>
  <c r="G289" i="1"/>
  <c r="G288" i="1"/>
  <c r="G286" i="1"/>
  <c r="G285" i="1"/>
  <c r="G284" i="1"/>
  <c r="G283" i="1"/>
  <c r="G282" i="1"/>
  <c r="G280" i="1"/>
  <c r="G278" i="1"/>
  <c r="G277" i="1"/>
  <c r="G275" i="1"/>
  <c r="G274" i="1"/>
  <c r="G273" i="1"/>
  <c r="G272" i="1"/>
  <c r="G271" i="1"/>
  <c r="G270" i="1"/>
  <c r="G269" i="1"/>
  <c r="G267" i="1"/>
  <c r="G266" i="1"/>
  <c r="G265" i="1"/>
  <c r="G263" i="1"/>
  <c r="G262" i="1"/>
  <c r="G259" i="1"/>
  <c r="G258" i="1"/>
  <c r="G256" i="1"/>
  <c r="G255" i="1"/>
  <c r="G253" i="1"/>
  <c r="G251" i="1"/>
  <c r="G250" i="1"/>
  <c r="G249" i="1"/>
  <c r="G248" i="1"/>
  <c r="G245" i="1"/>
  <c r="G244" i="1"/>
  <c r="G243" i="1"/>
  <c r="G240" i="1"/>
  <c r="G239" i="1" s="1"/>
  <c r="G238" i="1"/>
  <c r="G237" i="1" s="1"/>
  <c r="G236" i="1"/>
  <c r="G235" i="1"/>
  <c r="G232" i="1"/>
  <c r="G230" i="1"/>
  <c r="G229" i="1"/>
  <c r="G227" i="1"/>
  <c r="G225" i="1"/>
  <c r="G224" i="1"/>
  <c r="G223" i="1"/>
  <c r="G222" i="1"/>
  <c r="G221" i="1"/>
  <c r="G220" i="1"/>
  <c r="G219" i="1"/>
  <c r="G218" i="1"/>
  <c r="G217" i="1"/>
  <c r="G216" i="1"/>
  <c r="G215" i="1"/>
  <c r="G213" i="1"/>
  <c r="G212" i="1"/>
  <c r="G211" i="1"/>
  <c r="G210" i="1"/>
  <c r="G209" i="1"/>
  <c r="G208" i="1"/>
  <c r="G206" i="1"/>
  <c r="G205" i="1"/>
  <c r="G204" i="1"/>
  <c r="G203" i="1"/>
  <c r="G200" i="1"/>
  <c r="G199" i="1"/>
  <c r="G198" i="1"/>
  <c r="G197" i="1"/>
  <c r="G196" i="1"/>
  <c r="G194" i="1"/>
  <c r="G193" i="1"/>
  <c r="G192" i="1"/>
  <c r="G191" i="1"/>
  <c r="G190" i="1"/>
  <c r="G187" i="1"/>
  <c r="G186" i="1"/>
  <c r="G185" i="1"/>
  <c r="G184" i="1"/>
  <c r="G182" i="1"/>
  <c r="G181" i="1"/>
  <c r="G180" i="1"/>
  <c r="G179" i="1"/>
  <c r="G178" i="1"/>
  <c r="G177" i="1"/>
  <c r="G176" i="1"/>
  <c r="G174" i="1"/>
  <c r="G173" i="1"/>
  <c r="G172" i="1"/>
  <c r="G171" i="1"/>
  <c r="G170" i="1"/>
  <c r="G169" i="1"/>
  <c r="G168" i="1"/>
  <c r="G165" i="1"/>
  <c r="G164" i="1"/>
  <c r="G162" i="1"/>
  <c r="G161" i="1"/>
  <c r="G159" i="1"/>
  <c r="G158" i="1"/>
  <c r="G156" i="1"/>
  <c r="G154" i="1"/>
  <c r="G152" i="1"/>
  <c r="G151" i="1"/>
  <c r="G148" i="1"/>
  <c r="G147" i="1"/>
  <c r="G145" i="1"/>
  <c r="G144" i="1"/>
  <c r="G142" i="1"/>
  <c r="G141" i="1"/>
  <c r="G139" i="1"/>
  <c r="G138" i="1"/>
  <c r="G136" i="1"/>
  <c r="G135" i="1"/>
  <c r="G133" i="1"/>
  <c r="G132" i="1"/>
  <c r="G131" i="1"/>
  <c r="G128" i="1"/>
  <c r="G127" i="1"/>
  <c r="G125" i="1"/>
  <c r="G123" i="1"/>
  <c r="G122" i="1"/>
  <c r="G120" i="1"/>
  <c r="G119" i="1"/>
  <c r="G117" i="1"/>
  <c r="G114" i="1"/>
  <c r="G113" i="1"/>
  <c r="G112" i="1"/>
  <c r="G111" i="1"/>
  <c r="G110" i="1"/>
  <c r="G109" i="1"/>
  <c r="G107" i="1"/>
  <c r="G106" i="1"/>
  <c r="G105" i="1"/>
  <c r="G104" i="1"/>
  <c r="G103" i="1"/>
  <c r="G101" i="1"/>
  <c r="G100" i="1"/>
  <c r="G99" i="1"/>
  <c r="G98" i="1"/>
  <c r="G97" i="1"/>
  <c r="G96" i="1"/>
  <c r="G95" i="1"/>
  <c r="G94" i="1"/>
  <c r="G93" i="1"/>
  <c r="G91" i="1"/>
  <c r="G90" i="1"/>
  <c r="G87" i="1"/>
  <c r="G86" i="1"/>
  <c r="G84" i="1"/>
  <c r="G83" i="1"/>
  <c r="G82" i="1"/>
  <c r="G80" i="1"/>
  <c r="G79" i="1"/>
  <c r="G78" i="1"/>
  <c r="G77" i="1"/>
  <c r="G75" i="1"/>
  <c r="G74" i="1"/>
  <c r="G73" i="1"/>
  <c r="G70" i="1"/>
  <c r="G69" i="1"/>
  <c r="G67" i="1"/>
  <c r="G66" i="1"/>
  <c r="G65" i="1"/>
  <c r="G64" i="1"/>
  <c r="G62" i="1"/>
  <c r="G61" i="1"/>
  <c r="G60" i="1"/>
  <c r="G58" i="1"/>
  <c r="G57" i="1"/>
  <c r="G54" i="1"/>
  <c r="G53" i="1"/>
  <c r="G51" i="1"/>
  <c r="G50" i="1"/>
  <c r="G49" i="1"/>
  <c r="G48" i="1"/>
  <c r="G47" i="1"/>
  <c r="G45" i="1"/>
  <c r="G44" i="1"/>
  <c r="G42" i="1"/>
  <c r="G41" i="1"/>
  <c r="G40" i="1"/>
  <c r="G37" i="1"/>
  <c r="G36" i="1"/>
  <c r="G35" i="1"/>
  <c r="G34" i="1"/>
  <c r="G32" i="1"/>
  <c r="G30" i="1"/>
  <c r="G29" i="1"/>
  <c r="G28" i="1"/>
  <c r="G26" i="1"/>
  <c r="G24" i="1"/>
  <c r="G21" i="1"/>
  <c r="G20" i="1"/>
  <c r="G19" i="1"/>
  <c r="G18" i="1"/>
  <c r="G16" i="1"/>
  <c r="G13" i="1"/>
  <c r="G14" i="1"/>
  <c r="G12" i="1"/>
  <c r="G118" i="1" l="1"/>
  <c r="G234" i="1"/>
  <c r="G233" i="1" s="1"/>
  <c r="K317" i="5"/>
  <c r="E317" i="5"/>
  <c r="H317" i="5"/>
  <c r="Q317" i="5"/>
  <c r="N317" i="5"/>
  <c r="D317" i="5"/>
  <c r="G247" i="1"/>
  <c r="G341" i="1"/>
  <c r="D507" i="5"/>
  <c r="D506" i="5"/>
  <c r="D505" i="5"/>
  <c r="D504" i="5"/>
  <c r="D503" i="5"/>
  <c r="D500" i="5"/>
  <c r="D499" i="5"/>
  <c r="D498" i="5"/>
  <c r="D497" i="5"/>
  <c r="D496" i="5"/>
  <c r="D495" i="5"/>
  <c r="D493" i="5"/>
  <c r="D492" i="5"/>
  <c r="D491" i="5"/>
  <c r="D490" i="5"/>
  <c r="D489" i="5"/>
  <c r="D487" i="5"/>
  <c r="D486" i="5"/>
  <c r="D485" i="5"/>
  <c r="D483" i="5"/>
  <c r="D482" i="5"/>
  <c r="D480" i="5"/>
  <c r="D479" i="5"/>
  <c r="D478" i="5"/>
  <c r="D476" i="5"/>
  <c r="D475" i="5"/>
  <c r="D474" i="5"/>
  <c r="D472" i="5"/>
  <c r="D471" i="5"/>
  <c r="D470" i="5"/>
  <c r="D467" i="5"/>
  <c r="D466" i="5"/>
  <c r="D465" i="5"/>
  <c r="D463" i="5"/>
  <c r="D462" i="5"/>
  <c r="D461" i="5"/>
  <c r="D460" i="5"/>
  <c r="D459" i="5"/>
  <c r="D458" i="5"/>
  <c r="D456" i="5"/>
  <c r="D455" i="5"/>
  <c r="D453" i="5"/>
  <c r="D452" i="5"/>
  <c r="D451" i="5"/>
  <c r="D450" i="5"/>
  <c r="D448" i="5"/>
  <c r="D447" i="5"/>
  <c r="D446" i="5"/>
  <c r="D444" i="5"/>
  <c r="D443" i="5"/>
  <c r="D442" i="5"/>
  <c r="D440" i="5"/>
  <c r="D439" i="5"/>
  <c r="D438" i="5"/>
  <c r="D437" i="5"/>
  <c r="D434" i="5"/>
  <c r="D431" i="5"/>
  <c r="D429" i="5"/>
  <c r="D428" i="5"/>
  <c r="D427" i="5"/>
  <c r="D425" i="5"/>
  <c r="D424" i="5"/>
  <c r="D423" i="5"/>
  <c r="D422" i="5"/>
  <c r="D421" i="5"/>
  <c r="D420" i="5"/>
  <c r="D419" i="5"/>
  <c r="D418" i="5"/>
  <c r="D417" i="5"/>
  <c r="D416" i="5"/>
  <c r="D415" i="5"/>
  <c r="D414" i="5"/>
  <c r="D413" i="5"/>
  <c r="D411" i="5"/>
  <c r="D410" i="5"/>
  <c r="D409" i="5"/>
  <c r="D408" i="5"/>
  <c r="D407" i="5"/>
  <c r="D406" i="5"/>
  <c r="D405" i="5"/>
  <c r="D404" i="5"/>
  <c r="D403" i="5"/>
  <c r="D402" i="5"/>
  <c r="D401" i="5"/>
  <c r="D400" i="5"/>
  <c r="D399" i="5"/>
  <c r="D396" i="5"/>
  <c r="D395" i="5"/>
  <c r="D394" i="5"/>
  <c r="D393" i="5"/>
  <c r="D392" i="5"/>
  <c r="D391" i="5"/>
  <c r="D390" i="5"/>
  <c r="D389" i="5"/>
  <c r="D388" i="5"/>
  <c r="D387" i="5"/>
  <c r="D386" i="5"/>
  <c r="D384" i="5"/>
  <c r="D383" i="5"/>
  <c r="D381" i="5"/>
  <c r="D380" i="5"/>
  <c r="D379" i="5"/>
  <c r="D377" i="5"/>
  <c r="D376" i="5"/>
  <c r="D374" i="5"/>
  <c r="D373" i="5"/>
  <c r="D371" i="5"/>
  <c r="D370" i="5"/>
  <c r="D369" i="5"/>
  <c r="D368" i="5"/>
  <c r="D367" i="5"/>
  <c r="D364" i="5"/>
  <c r="D362" i="5"/>
  <c r="D361" i="5"/>
  <c r="D360" i="5"/>
  <c r="D358" i="5"/>
  <c r="D357" i="5"/>
  <c r="D356" i="5"/>
  <c r="D354" i="5"/>
  <c r="D353" i="5"/>
  <c r="D352" i="5"/>
  <c r="D351" i="5"/>
  <c r="D349" i="5"/>
  <c r="D348" i="5"/>
  <c r="D347" i="5"/>
  <c r="D345" i="5"/>
  <c r="D344" i="5"/>
  <c r="D343" i="5"/>
  <c r="D341" i="5"/>
  <c r="D340" i="5"/>
  <c r="D337" i="5"/>
  <c r="D336" i="5"/>
  <c r="D334" i="5"/>
  <c r="D333" i="5"/>
  <c r="D332" i="5"/>
  <c r="D331" i="5"/>
  <c r="D330" i="5"/>
  <c r="D329" i="5"/>
  <c r="D328" i="5"/>
  <c r="D327" i="5"/>
  <c r="D326" i="5"/>
  <c r="D316" i="5"/>
  <c r="D315" i="5"/>
  <c r="D314" i="5"/>
  <c r="D312" i="5"/>
  <c r="D311" i="5"/>
  <c r="D310" i="5"/>
  <c r="D309" i="5"/>
  <c r="D308" i="5"/>
  <c r="D306" i="5"/>
  <c r="D305" i="5"/>
  <c r="D304" i="5"/>
  <c r="D303" i="5"/>
  <c r="D302" i="5"/>
  <c r="D301" i="5"/>
  <c r="D300" i="5"/>
  <c r="D298" i="5"/>
  <c r="D297" i="5"/>
  <c r="D296" i="5"/>
  <c r="D295" i="5"/>
  <c r="D294" i="5"/>
  <c r="D292" i="5"/>
  <c r="D291" i="5"/>
  <c r="D290" i="5"/>
  <c r="D289" i="5"/>
  <c r="D287" i="5"/>
  <c r="D286" i="5"/>
  <c r="D285" i="5"/>
  <c r="D284" i="5"/>
  <c r="D283" i="5"/>
  <c r="D281" i="5"/>
  <c r="D279" i="5"/>
  <c r="D278" i="5"/>
  <c r="D276" i="5"/>
  <c r="D275" i="5"/>
  <c r="D274" i="5"/>
  <c r="D273" i="5"/>
  <c r="D272" i="5"/>
  <c r="D271" i="5"/>
  <c r="D270" i="5"/>
  <c r="D268" i="5"/>
  <c r="D267" i="5"/>
  <c r="D266" i="5"/>
  <c r="D264" i="5"/>
  <c r="D263" i="5"/>
  <c r="D260" i="5"/>
  <c r="D259" i="5"/>
  <c r="D257" i="5"/>
  <c r="D256" i="5"/>
  <c r="D254" i="5"/>
  <c r="D252" i="5"/>
  <c r="D251" i="5"/>
  <c r="D250" i="5"/>
  <c r="D249" i="5"/>
  <c r="D246" i="5"/>
  <c r="D245" i="5"/>
  <c r="D244" i="5"/>
  <c r="D241" i="5"/>
  <c r="D239" i="5"/>
  <c r="D237" i="5"/>
  <c r="D236" i="5"/>
  <c r="D233" i="5"/>
  <c r="D231" i="5"/>
  <c r="D230" i="5"/>
  <c r="D228" i="5"/>
  <c r="D226" i="5"/>
  <c r="D225" i="5"/>
  <c r="D224" i="5"/>
  <c r="D223" i="5"/>
  <c r="D222" i="5"/>
  <c r="D221" i="5"/>
  <c r="D220" i="5"/>
  <c r="D219" i="5"/>
  <c r="D218" i="5"/>
  <c r="D217" i="5"/>
  <c r="D216" i="5"/>
  <c r="D214" i="5"/>
  <c r="D213" i="5"/>
  <c r="D212" i="5"/>
  <c r="D211" i="5"/>
  <c r="D210" i="5"/>
  <c r="D209" i="5"/>
  <c r="D207" i="5"/>
  <c r="D206" i="5"/>
  <c r="D205" i="5"/>
  <c r="D204" i="5"/>
  <c r="D201" i="5"/>
  <c r="D200" i="5"/>
  <c r="D199" i="5"/>
  <c r="D198" i="5"/>
  <c r="D197" i="5"/>
  <c r="D195" i="5"/>
  <c r="D194" i="5"/>
  <c r="D193" i="5"/>
  <c r="D192" i="5"/>
  <c r="D191" i="5"/>
  <c r="D188" i="5"/>
  <c r="D187" i="5"/>
  <c r="D186" i="5"/>
  <c r="D185" i="5"/>
  <c r="D183" i="5"/>
  <c r="D182" i="5"/>
  <c r="D181" i="5"/>
  <c r="D180" i="5"/>
  <c r="D179" i="5"/>
  <c r="D178" i="5"/>
  <c r="D177" i="5"/>
  <c r="D175" i="5"/>
  <c r="D174" i="5"/>
  <c r="D173" i="5"/>
  <c r="D172" i="5"/>
  <c r="D171" i="5"/>
  <c r="D170" i="5"/>
  <c r="D169" i="5"/>
  <c r="D166" i="5"/>
  <c r="D165" i="5"/>
  <c r="D163" i="5"/>
  <c r="D162" i="5"/>
  <c r="D160" i="5"/>
  <c r="D159" i="5"/>
  <c r="D157" i="5"/>
  <c r="D155" i="5"/>
  <c r="D153" i="5"/>
  <c r="D152" i="5"/>
  <c r="D149" i="5"/>
  <c r="D148" i="5"/>
  <c r="D146" i="5"/>
  <c r="D145" i="5"/>
  <c r="D143" i="5"/>
  <c r="D142" i="5"/>
  <c r="D140" i="5"/>
  <c r="D139" i="5"/>
  <c r="D137" i="5"/>
  <c r="D136" i="5"/>
  <c r="D134" i="5"/>
  <c r="D133" i="5"/>
  <c r="D132" i="5"/>
  <c r="D129" i="5"/>
  <c r="D128" i="5"/>
  <c r="D126" i="5"/>
  <c r="D124" i="5"/>
  <c r="D123" i="5"/>
  <c r="D121" i="5"/>
  <c r="D120" i="5"/>
  <c r="D118" i="5"/>
  <c r="D115" i="5"/>
  <c r="D114" i="5"/>
  <c r="D113" i="5"/>
  <c r="D112" i="5"/>
  <c r="D111" i="5"/>
  <c r="D110" i="5"/>
  <c r="D108" i="5"/>
  <c r="D107" i="5"/>
  <c r="D106" i="5"/>
  <c r="D105" i="5"/>
  <c r="D104" i="5"/>
  <c r="D102" i="5"/>
  <c r="D101" i="5"/>
  <c r="D100" i="5"/>
  <c r="D99" i="5"/>
  <c r="D98" i="5"/>
  <c r="D97" i="5"/>
  <c r="D96" i="5"/>
  <c r="D95" i="5"/>
  <c r="D94" i="5"/>
  <c r="D92" i="5"/>
  <c r="D91" i="5"/>
  <c r="D88" i="5"/>
  <c r="D87" i="5"/>
  <c r="D85" i="5"/>
  <c r="D84" i="5"/>
  <c r="D83" i="5"/>
  <c r="D81" i="5"/>
  <c r="D80" i="5"/>
  <c r="D79" i="5"/>
  <c r="D78" i="5"/>
  <c r="D76" i="5"/>
  <c r="D75" i="5"/>
  <c r="D74" i="5"/>
  <c r="D71" i="5"/>
  <c r="D70" i="5"/>
  <c r="D68" i="5"/>
  <c r="D67" i="5"/>
  <c r="D66" i="5"/>
  <c r="D65" i="5"/>
  <c r="D63" i="5"/>
  <c r="D62" i="5"/>
  <c r="D61" i="5"/>
  <c r="D59" i="5"/>
  <c r="D58" i="5"/>
  <c r="D55" i="5"/>
  <c r="D54" i="5"/>
  <c r="D52" i="5"/>
  <c r="D51" i="5"/>
  <c r="D50" i="5"/>
  <c r="D49" i="5"/>
  <c r="D48" i="5"/>
  <c r="D46" i="5"/>
  <c r="D45" i="5"/>
  <c r="D43" i="5"/>
  <c r="D42" i="5"/>
  <c r="D41" i="5"/>
  <c r="D38" i="5"/>
  <c r="D37" i="5"/>
  <c r="D36" i="5"/>
  <c r="D35" i="5"/>
  <c r="D33" i="5"/>
  <c r="D31" i="5"/>
  <c r="D30" i="5"/>
  <c r="D29" i="5"/>
  <c r="D27" i="5"/>
  <c r="D22" i="5"/>
  <c r="D21" i="5"/>
  <c r="D20" i="5"/>
  <c r="D19" i="5"/>
  <c r="D15" i="5"/>
  <c r="D14" i="5"/>
  <c r="D13" i="5"/>
  <c r="A13" i="5"/>
  <c r="C12" i="5"/>
  <c r="A12" i="5"/>
  <c r="K363" i="5" l="1"/>
  <c r="H363" i="5"/>
  <c r="Q363" i="5"/>
  <c r="E363" i="5"/>
  <c r="N363" i="5"/>
  <c r="P317" i="5"/>
  <c r="N103" i="5"/>
  <c r="H103" i="5"/>
  <c r="K103" i="5"/>
  <c r="E103" i="5"/>
  <c r="Q103" i="5"/>
  <c r="H12" i="5"/>
  <c r="N12" i="5"/>
  <c r="Q12" i="5"/>
  <c r="E12" i="5"/>
  <c r="K12" i="5"/>
  <c r="K28" i="5"/>
  <c r="E28" i="5"/>
  <c r="N28" i="5"/>
  <c r="H28" i="5"/>
  <c r="Q28" i="5"/>
  <c r="K34" i="5"/>
  <c r="E34" i="5"/>
  <c r="Q34" i="5"/>
  <c r="H34" i="5"/>
  <c r="N34" i="5"/>
  <c r="N40" i="5"/>
  <c r="K40" i="5"/>
  <c r="Q40" i="5"/>
  <c r="H40" i="5"/>
  <c r="E40" i="5"/>
  <c r="K57" i="5"/>
  <c r="N57" i="5"/>
  <c r="Q57" i="5"/>
  <c r="E57" i="5"/>
  <c r="H57" i="5"/>
  <c r="N122" i="5"/>
  <c r="K122" i="5"/>
  <c r="E122" i="5"/>
  <c r="Q122" i="5"/>
  <c r="H122" i="5"/>
  <c r="Q135" i="5"/>
  <c r="H135" i="5"/>
  <c r="N135" i="5"/>
  <c r="E135" i="5"/>
  <c r="K135" i="5"/>
  <c r="N141" i="5"/>
  <c r="E141" i="5"/>
  <c r="K141" i="5"/>
  <c r="H141" i="5"/>
  <c r="Q141" i="5"/>
  <c r="H147" i="5"/>
  <c r="Q147" i="5"/>
  <c r="N147" i="5"/>
  <c r="E147" i="5"/>
  <c r="K147" i="5"/>
  <c r="N154" i="5"/>
  <c r="E154" i="5"/>
  <c r="K154" i="5"/>
  <c r="H154" i="5"/>
  <c r="Q154" i="5"/>
  <c r="K161" i="5"/>
  <c r="Q161" i="5"/>
  <c r="H161" i="5"/>
  <c r="N161" i="5"/>
  <c r="E161" i="5"/>
  <c r="N168" i="5"/>
  <c r="E168" i="5"/>
  <c r="K168" i="5"/>
  <c r="Q168" i="5"/>
  <c r="H168" i="5"/>
  <c r="N203" i="5"/>
  <c r="E203" i="5"/>
  <c r="K203" i="5"/>
  <c r="H203" i="5"/>
  <c r="Q203" i="5"/>
  <c r="Q208" i="5"/>
  <c r="H208" i="5"/>
  <c r="N208" i="5"/>
  <c r="E208" i="5"/>
  <c r="K208" i="5"/>
  <c r="Q232" i="5"/>
  <c r="N232" i="5"/>
  <c r="E232" i="5"/>
  <c r="K232" i="5"/>
  <c r="H232" i="5"/>
  <c r="H240" i="5"/>
  <c r="N240" i="5"/>
  <c r="K240" i="5"/>
  <c r="E240" i="5"/>
  <c r="N248" i="5"/>
  <c r="K248" i="5"/>
  <c r="E248" i="5"/>
  <c r="Q248" i="5"/>
  <c r="H248" i="5"/>
  <c r="Q253" i="5"/>
  <c r="N253" i="5"/>
  <c r="E253" i="5"/>
  <c r="K253" i="5"/>
  <c r="H253" i="5"/>
  <c r="N282" i="5"/>
  <c r="E282" i="5"/>
  <c r="K282" i="5"/>
  <c r="Q282" i="5"/>
  <c r="H282" i="5"/>
  <c r="Q366" i="5"/>
  <c r="K366" i="5"/>
  <c r="H366" i="5"/>
  <c r="N366" i="5"/>
  <c r="E366" i="5"/>
  <c r="H382" i="5"/>
  <c r="Q382" i="5"/>
  <c r="N382" i="5"/>
  <c r="E382" i="5"/>
  <c r="K382" i="5"/>
  <c r="K436" i="5"/>
  <c r="E436" i="5"/>
  <c r="Q436" i="5"/>
  <c r="N436" i="5"/>
  <c r="H436" i="5"/>
  <c r="K441" i="5"/>
  <c r="H441" i="5"/>
  <c r="Q441" i="5"/>
  <c r="N441" i="5"/>
  <c r="E441" i="5"/>
  <c r="Q457" i="5"/>
  <c r="K457" i="5"/>
  <c r="E457" i="5"/>
  <c r="N457" i="5"/>
  <c r="H457" i="5"/>
  <c r="Q473" i="5"/>
  <c r="N473" i="5"/>
  <c r="E473" i="5"/>
  <c r="K473" i="5"/>
  <c r="H473" i="5"/>
  <c r="K484" i="5"/>
  <c r="H484" i="5"/>
  <c r="Q484" i="5"/>
  <c r="N484" i="5"/>
  <c r="E484" i="5"/>
  <c r="D47" i="5"/>
  <c r="N47" i="5"/>
  <c r="E47" i="5"/>
  <c r="H47" i="5"/>
  <c r="Q47" i="5"/>
  <c r="S47" i="5" s="1"/>
  <c r="K47" i="5"/>
  <c r="D64" i="5"/>
  <c r="E64" i="5"/>
  <c r="Q64" i="5"/>
  <c r="H64" i="5"/>
  <c r="N64" i="5"/>
  <c r="P64" i="5" s="1"/>
  <c r="K64" i="5"/>
  <c r="D69" i="5"/>
  <c r="N69" i="5"/>
  <c r="K69" i="5"/>
  <c r="Q69" i="5"/>
  <c r="H69" i="5"/>
  <c r="J69" i="5" s="1"/>
  <c r="E69" i="5"/>
  <c r="D86" i="5"/>
  <c r="H86" i="5"/>
  <c r="N86" i="5"/>
  <c r="E86" i="5"/>
  <c r="K86" i="5"/>
  <c r="M86" i="5" s="1"/>
  <c r="Q86" i="5"/>
  <c r="D93" i="5"/>
  <c r="N93" i="5"/>
  <c r="K93" i="5"/>
  <c r="Q93" i="5"/>
  <c r="H93" i="5"/>
  <c r="J93" i="5" s="1"/>
  <c r="E93" i="5"/>
  <c r="G93" i="5" s="1"/>
  <c r="K117" i="5"/>
  <c r="Q117" i="5"/>
  <c r="H117" i="5"/>
  <c r="N117" i="5"/>
  <c r="E117" i="5"/>
  <c r="D131" i="5"/>
  <c r="N131" i="5"/>
  <c r="K131" i="5"/>
  <c r="E131" i="5"/>
  <c r="Q131" i="5"/>
  <c r="H131" i="5"/>
  <c r="Q156" i="5"/>
  <c r="N156" i="5"/>
  <c r="E156" i="5"/>
  <c r="K156" i="5"/>
  <c r="H156" i="5"/>
  <c r="N227" i="5"/>
  <c r="E227" i="5"/>
  <c r="K227" i="5"/>
  <c r="H227" i="5"/>
  <c r="Q227" i="5"/>
  <c r="D235" i="5"/>
  <c r="N235" i="5"/>
  <c r="Q235" i="5"/>
  <c r="K235" i="5"/>
  <c r="E235" i="5"/>
  <c r="H235" i="5"/>
  <c r="D243" i="5"/>
  <c r="D242" i="5" s="1"/>
  <c r="H243" i="5"/>
  <c r="N243" i="5"/>
  <c r="K243" i="5"/>
  <c r="E243" i="5"/>
  <c r="G243" i="5" s="1"/>
  <c r="D255" i="5"/>
  <c r="Q255" i="5"/>
  <c r="H255" i="5"/>
  <c r="N255" i="5"/>
  <c r="K255" i="5"/>
  <c r="M255" i="5" s="1"/>
  <c r="E255" i="5"/>
  <c r="D262" i="5"/>
  <c r="Q262" i="5"/>
  <c r="N262" i="5"/>
  <c r="H262" i="5"/>
  <c r="K262" i="5"/>
  <c r="E262" i="5"/>
  <c r="E277" i="5"/>
  <c r="K277" i="5"/>
  <c r="Q277" i="5"/>
  <c r="H277" i="5"/>
  <c r="N277" i="5"/>
  <c r="D293" i="5"/>
  <c r="Q293" i="5"/>
  <c r="N293" i="5"/>
  <c r="E293" i="5"/>
  <c r="G293" i="5" s="1"/>
  <c r="K293" i="5"/>
  <c r="M293" i="5" s="1"/>
  <c r="H293" i="5"/>
  <c r="D307" i="5"/>
  <c r="Q307" i="5"/>
  <c r="K307" i="5"/>
  <c r="H307" i="5"/>
  <c r="N307" i="5"/>
  <c r="P307" i="5" s="1"/>
  <c r="E307" i="5"/>
  <c r="D325" i="5"/>
  <c r="Q325" i="5"/>
  <c r="N325" i="5"/>
  <c r="E325" i="5"/>
  <c r="G325" i="5" s="1"/>
  <c r="K325" i="5"/>
  <c r="M325" i="5" s="1"/>
  <c r="H325" i="5"/>
  <c r="D372" i="5"/>
  <c r="K372" i="5"/>
  <c r="Q372" i="5"/>
  <c r="H372" i="5"/>
  <c r="N372" i="5"/>
  <c r="E372" i="5"/>
  <c r="D378" i="5"/>
  <c r="N378" i="5"/>
  <c r="E378" i="5"/>
  <c r="K378" i="5"/>
  <c r="M378" i="5" s="1"/>
  <c r="Q378" i="5"/>
  <c r="S378" i="5" s="1"/>
  <c r="H378" i="5"/>
  <c r="D398" i="5"/>
  <c r="N398" i="5"/>
  <c r="E398" i="5"/>
  <c r="K398" i="5"/>
  <c r="Q398" i="5"/>
  <c r="H398" i="5"/>
  <c r="D469" i="5"/>
  <c r="N469" i="5"/>
  <c r="K469" i="5"/>
  <c r="E469" i="5"/>
  <c r="G469" i="5" s="1"/>
  <c r="Q469" i="5"/>
  <c r="H469" i="5"/>
  <c r="D53" i="5"/>
  <c r="Q53" i="5"/>
  <c r="H53" i="5"/>
  <c r="E53" i="5"/>
  <c r="K53" i="5"/>
  <c r="M53" i="5" s="1"/>
  <c r="N53" i="5"/>
  <c r="D119" i="5"/>
  <c r="N119" i="5"/>
  <c r="P119" i="5" s="1"/>
  <c r="E119" i="5"/>
  <c r="K119" i="5"/>
  <c r="M119" i="5" s="1"/>
  <c r="Q119" i="5"/>
  <c r="S119" i="5" s="1"/>
  <c r="H119" i="5"/>
  <c r="J119" i="5" s="1"/>
  <c r="Q125" i="5"/>
  <c r="K125" i="5"/>
  <c r="E125" i="5"/>
  <c r="N125" i="5"/>
  <c r="H125" i="5"/>
  <c r="D138" i="5"/>
  <c r="H138" i="5"/>
  <c r="Q138" i="5"/>
  <c r="N138" i="5"/>
  <c r="E138" i="5"/>
  <c r="G138" i="5" s="1"/>
  <c r="K138" i="5"/>
  <c r="D144" i="5"/>
  <c r="N144" i="5"/>
  <c r="H144" i="5"/>
  <c r="K144" i="5"/>
  <c r="E144" i="5"/>
  <c r="G144" i="5" s="1"/>
  <c r="Q144" i="5"/>
  <c r="D158" i="5"/>
  <c r="Q158" i="5"/>
  <c r="K158" i="5"/>
  <c r="H158" i="5"/>
  <c r="N158" i="5"/>
  <c r="P158" i="5" s="1"/>
  <c r="E158" i="5"/>
  <c r="D164" i="5"/>
  <c r="E164" i="5"/>
  <c r="Q164" i="5"/>
  <c r="K164" i="5"/>
  <c r="H164" i="5"/>
  <c r="J164" i="5" s="1"/>
  <c r="N164" i="5"/>
  <c r="N184" i="5"/>
  <c r="H184" i="5"/>
  <c r="K184" i="5"/>
  <c r="E184" i="5"/>
  <c r="Q184" i="5"/>
  <c r="N190" i="5"/>
  <c r="E190" i="5"/>
  <c r="K190" i="5"/>
  <c r="Q190" i="5"/>
  <c r="H190" i="5"/>
  <c r="K215" i="5"/>
  <c r="Q215" i="5"/>
  <c r="H215" i="5"/>
  <c r="N215" i="5"/>
  <c r="E215" i="5"/>
  <c r="D229" i="5"/>
  <c r="H229" i="5"/>
  <c r="Q229" i="5"/>
  <c r="N229" i="5"/>
  <c r="E229" i="5"/>
  <c r="G229" i="5" s="1"/>
  <c r="K229" i="5"/>
  <c r="H269" i="5"/>
  <c r="Q269" i="5"/>
  <c r="N269" i="5"/>
  <c r="E269" i="5"/>
  <c r="K269" i="5"/>
  <c r="Q299" i="5"/>
  <c r="H299" i="5"/>
  <c r="N299" i="5"/>
  <c r="K299" i="5"/>
  <c r="E299" i="5"/>
  <c r="D313" i="5"/>
  <c r="K313" i="5"/>
  <c r="H313" i="5"/>
  <c r="Q313" i="5"/>
  <c r="N313" i="5"/>
  <c r="P313" i="5" s="1"/>
  <c r="E313" i="5"/>
  <c r="D335" i="5"/>
  <c r="H335" i="5"/>
  <c r="J335" i="5" s="1"/>
  <c r="Q335" i="5"/>
  <c r="N335" i="5"/>
  <c r="P335" i="5" s="1"/>
  <c r="E335" i="5"/>
  <c r="G335" i="5" s="1"/>
  <c r="K335" i="5"/>
  <c r="M335" i="5" s="1"/>
  <c r="N385" i="5"/>
  <c r="K385" i="5"/>
  <c r="Q385" i="5"/>
  <c r="H385" i="5"/>
  <c r="E385" i="5"/>
  <c r="Q412" i="5"/>
  <c r="K412" i="5"/>
  <c r="H412" i="5"/>
  <c r="N412" i="5"/>
  <c r="E412" i="5"/>
  <c r="N430" i="5"/>
  <c r="E430" i="5"/>
  <c r="K430" i="5"/>
  <c r="H430" i="5"/>
  <c r="Q430" i="5"/>
  <c r="K449" i="5"/>
  <c r="Q449" i="5"/>
  <c r="H449" i="5"/>
  <c r="N449" i="5"/>
  <c r="E449" i="5"/>
  <c r="D454" i="5"/>
  <c r="N454" i="5"/>
  <c r="E454" i="5"/>
  <c r="K454" i="5"/>
  <c r="Q454" i="5"/>
  <c r="H454" i="5"/>
  <c r="D464" i="5"/>
  <c r="K464" i="5"/>
  <c r="M464" i="5" s="1"/>
  <c r="E464" i="5"/>
  <c r="G464" i="5" s="1"/>
  <c r="Q464" i="5"/>
  <c r="S464" i="5" s="1"/>
  <c r="H464" i="5"/>
  <c r="J464" i="5" s="1"/>
  <c r="N464" i="5"/>
  <c r="P464" i="5" s="1"/>
  <c r="D481" i="5"/>
  <c r="K481" i="5"/>
  <c r="Q481" i="5"/>
  <c r="H481" i="5"/>
  <c r="N481" i="5"/>
  <c r="P481" i="5" s="1"/>
  <c r="E481" i="5"/>
  <c r="Q502" i="5"/>
  <c r="N502" i="5"/>
  <c r="H502" i="5"/>
  <c r="K502" i="5"/>
  <c r="E502" i="5"/>
  <c r="D60" i="5"/>
  <c r="N60" i="5"/>
  <c r="Q60" i="5"/>
  <c r="K60" i="5"/>
  <c r="H60" i="5"/>
  <c r="J60" i="5" s="1"/>
  <c r="E60" i="5"/>
  <c r="D151" i="5"/>
  <c r="K151" i="5"/>
  <c r="Q151" i="5"/>
  <c r="H151" i="5"/>
  <c r="N151" i="5"/>
  <c r="E151" i="5"/>
  <c r="N18" i="5"/>
  <c r="E18" i="5"/>
  <c r="Q18" i="5"/>
  <c r="H18" i="5"/>
  <c r="K18" i="5"/>
  <c r="N26" i="5"/>
  <c r="H26" i="5"/>
  <c r="K26" i="5"/>
  <c r="E26" i="5"/>
  <c r="Q26" i="5"/>
  <c r="K32" i="5"/>
  <c r="N32" i="5"/>
  <c r="E32" i="5"/>
  <c r="Q32" i="5"/>
  <c r="H32" i="5"/>
  <c r="D44" i="5"/>
  <c r="H44" i="5"/>
  <c r="J44" i="5" s="1"/>
  <c r="N44" i="5"/>
  <c r="P44" i="5" s="1"/>
  <c r="E44" i="5"/>
  <c r="G44" i="5" s="1"/>
  <c r="K44" i="5"/>
  <c r="M44" i="5" s="1"/>
  <c r="Q44" i="5"/>
  <c r="S44" i="5" s="1"/>
  <c r="H73" i="5"/>
  <c r="Q73" i="5"/>
  <c r="K73" i="5"/>
  <c r="N73" i="5"/>
  <c r="E73" i="5"/>
  <c r="D90" i="5"/>
  <c r="K90" i="5"/>
  <c r="E90" i="5"/>
  <c r="H90" i="5"/>
  <c r="Q90" i="5"/>
  <c r="S90" i="5" s="1"/>
  <c r="N90" i="5"/>
  <c r="Q109" i="5"/>
  <c r="H109" i="5"/>
  <c r="N109" i="5"/>
  <c r="K109" i="5"/>
  <c r="E109" i="5"/>
  <c r="D127" i="5"/>
  <c r="N127" i="5"/>
  <c r="E127" i="5"/>
  <c r="K127" i="5"/>
  <c r="Q127" i="5"/>
  <c r="S127" i="5" s="1"/>
  <c r="H127" i="5"/>
  <c r="Q176" i="5"/>
  <c r="H176" i="5"/>
  <c r="N176" i="5"/>
  <c r="E176" i="5"/>
  <c r="K176" i="5"/>
  <c r="N196" i="5"/>
  <c r="E196" i="5"/>
  <c r="Q196" i="5"/>
  <c r="K196" i="5"/>
  <c r="H196" i="5"/>
  <c r="Q238" i="5"/>
  <c r="H238" i="5"/>
  <c r="N238" i="5"/>
  <c r="K238" i="5"/>
  <c r="E238" i="5"/>
  <c r="Q258" i="5"/>
  <c r="K258" i="5"/>
  <c r="H258" i="5"/>
  <c r="N258" i="5"/>
  <c r="E258" i="5"/>
  <c r="Q265" i="5"/>
  <c r="K265" i="5"/>
  <c r="H265" i="5"/>
  <c r="N265" i="5"/>
  <c r="E265" i="5"/>
  <c r="N280" i="5"/>
  <c r="E280" i="5"/>
  <c r="K280" i="5"/>
  <c r="Q280" i="5"/>
  <c r="H280" i="5"/>
  <c r="K375" i="5"/>
  <c r="H375" i="5"/>
  <c r="Q375" i="5"/>
  <c r="N375" i="5"/>
  <c r="E375" i="5"/>
  <c r="K426" i="5"/>
  <c r="Q426" i="5"/>
  <c r="H426" i="5"/>
  <c r="N426" i="5"/>
  <c r="E426" i="5"/>
  <c r="H433" i="5"/>
  <c r="Q433" i="5"/>
  <c r="N433" i="5"/>
  <c r="E433" i="5"/>
  <c r="K433" i="5"/>
  <c r="Q445" i="5"/>
  <c r="N445" i="5"/>
  <c r="E445" i="5"/>
  <c r="K445" i="5"/>
  <c r="H445" i="5"/>
  <c r="Q477" i="5"/>
  <c r="H477" i="5"/>
  <c r="N477" i="5"/>
  <c r="K477" i="5"/>
  <c r="E477" i="5"/>
  <c r="Q488" i="5"/>
  <c r="N488" i="5"/>
  <c r="E488" i="5"/>
  <c r="K488" i="5"/>
  <c r="H488" i="5"/>
  <c r="S317" i="5"/>
  <c r="D363" i="5"/>
  <c r="K359" i="5"/>
  <c r="E359" i="5"/>
  <c r="Q359" i="5"/>
  <c r="N359" i="5"/>
  <c r="H359" i="5"/>
  <c r="N355" i="5"/>
  <c r="H355" i="5"/>
  <c r="K355" i="5"/>
  <c r="E355" i="5"/>
  <c r="Q355" i="5"/>
  <c r="N346" i="5"/>
  <c r="H346" i="5"/>
  <c r="Q346" i="5"/>
  <c r="K346" i="5"/>
  <c r="E346" i="5"/>
  <c r="N350" i="5"/>
  <c r="H350" i="5"/>
  <c r="Q350" i="5"/>
  <c r="K350" i="5"/>
  <c r="E350" i="5"/>
  <c r="Q342" i="5"/>
  <c r="N342" i="5"/>
  <c r="E342" i="5"/>
  <c r="K342" i="5"/>
  <c r="H342" i="5"/>
  <c r="D342" i="5"/>
  <c r="H339" i="5"/>
  <c r="N339" i="5"/>
  <c r="E339" i="5"/>
  <c r="Q339" i="5"/>
  <c r="K339" i="5"/>
  <c r="J317" i="5"/>
  <c r="G317" i="5"/>
  <c r="M317" i="5"/>
  <c r="D346" i="5"/>
  <c r="D117" i="5"/>
  <c r="D227" i="5"/>
  <c r="D277" i="5"/>
  <c r="D103" i="5"/>
  <c r="D125" i="5"/>
  <c r="D190" i="5"/>
  <c r="D269" i="5"/>
  <c r="D430" i="5"/>
  <c r="D18" i="5"/>
  <c r="D26" i="5"/>
  <c r="D32" i="5"/>
  <c r="D73" i="5"/>
  <c r="D109" i="5"/>
  <c r="D176" i="5"/>
  <c r="D196" i="5"/>
  <c r="D238" i="5"/>
  <c r="D258" i="5"/>
  <c r="D265" i="5"/>
  <c r="D280" i="5"/>
  <c r="D359" i="5"/>
  <c r="D375" i="5"/>
  <c r="D426" i="5"/>
  <c r="D433" i="5"/>
  <c r="D445" i="5"/>
  <c r="D477" i="5"/>
  <c r="D488" i="5"/>
  <c r="D156" i="5"/>
  <c r="D184" i="5"/>
  <c r="D215" i="5"/>
  <c r="D299" i="5"/>
  <c r="D385" i="5"/>
  <c r="D412" i="5"/>
  <c r="D449" i="5"/>
  <c r="D12" i="5"/>
  <c r="D28" i="5"/>
  <c r="D34" i="5"/>
  <c r="D40" i="5"/>
  <c r="D57" i="5"/>
  <c r="D122" i="5"/>
  <c r="D135" i="5"/>
  <c r="D141" i="5"/>
  <c r="D147" i="5"/>
  <c r="D154" i="5"/>
  <c r="D161" i="5"/>
  <c r="D168" i="5"/>
  <c r="D203" i="5"/>
  <c r="D208" i="5"/>
  <c r="D232" i="5"/>
  <c r="D240" i="5"/>
  <c r="D248" i="5"/>
  <c r="D253" i="5"/>
  <c r="D282" i="5"/>
  <c r="D339" i="5"/>
  <c r="D350" i="5"/>
  <c r="D355" i="5"/>
  <c r="D366" i="5"/>
  <c r="D382" i="5"/>
  <c r="D436" i="5"/>
  <c r="D441" i="5"/>
  <c r="D457" i="5"/>
  <c r="D473" i="5"/>
  <c r="D484" i="5"/>
  <c r="E242" i="5"/>
  <c r="G242" i="5" s="1"/>
  <c r="G90" i="5" l="1"/>
  <c r="D89" i="5"/>
  <c r="P325" i="5"/>
  <c r="J378" i="5"/>
  <c r="P378" i="5"/>
  <c r="J325" i="5"/>
  <c r="S325" i="5"/>
  <c r="J293" i="5"/>
  <c r="S293" i="5"/>
  <c r="G288" i="5"/>
  <c r="J342" i="5"/>
  <c r="E365" i="5"/>
  <c r="M342" i="5"/>
  <c r="G342" i="5"/>
  <c r="S454" i="5"/>
  <c r="Q435" i="5"/>
  <c r="H39" i="5"/>
  <c r="G86" i="5"/>
  <c r="J64" i="5"/>
  <c r="S363" i="5"/>
  <c r="D56" i="5"/>
  <c r="S60" i="5"/>
  <c r="S164" i="5"/>
  <c r="J144" i="5"/>
  <c r="P86" i="5"/>
  <c r="S64" i="5"/>
  <c r="J363" i="5"/>
  <c r="S86" i="5"/>
  <c r="J86" i="5"/>
  <c r="M64" i="5"/>
  <c r="G64" i="5"/>
  <c r="P363" i="5"/>
  <c r="M363" i="5"/>
  <c r="G235" i="5"/>
  <c r="D202" i="5"/>
  <c r="E234" i="5"/>
  <c r="M127" i="5"/>
  <c r="J481" i="5"/>
  <c r="M454" i="5"/>
  <c r="S313" i="5"/>
  <c r="P229" i="5"/>
  <c r="G53" i="5"/>
  <c r="J372" i="5"/>
  <c r="J307" i="5"/>
  <c r="P255" i="5"/>
  <c r="G131" i="5"/>
  <c r="D468" i="5"/>
  <c r="D234" i="5"/>
  <c r="D39" i="5"/>
  <c r="G127" i="5"/>
  <c r="S481" i="5"/>
  <c r="G454" i="5"/>
  <c r="J313" i="5"/>
  <c r="S229" i="5"/>
  <c r="J53" i="5"/>
  <c r="G398" i="5"/>
  <c r="S372" i="5"/>
  <c r="M307" i="5"/>
  <c r="J255" i="5"/>
  <c r="D130" i="5"/>
  <c r="J127" i="5"/>
  <c r="P127" i="5"/>
  <c r="G481" i="5"/>
  <c r="J454" i="5"/>
  <c r="P454" i="5"/>
  <c r="G313" i="5"/>
  <c r="M313" i="5"/>
  <c r="M229" i="5"/>
  <c r="J229" i="5"/>
  <c r="P53" i="5"/>
  <c r="S53" i="5"/>
  <c r="G372" i="5"/>
  <c r="M372" i="5"/>
  <c r="G307" i="5"/>
  <c r="S307" i="5"/>
  <c r="G255" i="5"/>
  <c r="S255" i="5"/>
  <c r="D261" i="5"/>
  <c r="G488" i="5"/>
  <c r="M477" i="5"/>
  <c r="J445" i="5"/>
  <c r="S445" i="5"/>
  <c r="S433" i="5"/>
  <c r="J426" i="5"/>
  <c r="P375" i="5"/>
  <c r="J280" i="5"/>
  <c r="P280" i="5"/>
  <c r="M265" i="5"/>
  <c r="J258" i="5"/>
  <c r="M238" i="5"/>
  <c r="J196" i="5"/>
  <c r="P196" i="5"/>
  <c r="J176" i="5"/>
  <c r="G109" i="5"/>
  <c r="S109" i="5"/>
  <c r="P73" i="5"/>
  <c r="G32" i="5"/>
  <c r="G26" i="5"/>
  <c r="M18" i="5"/>
  <c r="P18" i="5"/>
  <c r="S151" i="5"/>
  <c r="Q150" i="5"/>
  <c r="P502" i="5"/>
  <c r="G449" i="5"/>
  <c r="M449" i="5"/>
  <c r="G430" i="5"/>
  <c r="J412" i="5"/>
  <c r="J385" i="5"/>
  <c r="G299" i="5"/>
  <c r="S299" i="5"/>
  <c r="S269" i="5"/>
  <c r="G215" i="5"/>
  <c r="M215" i="5"/>
  <c r="G190" i="5"/>
  <c r="M184" i="5"/>
  <c r="M158" i="5"/>
  <c r="S138" i="5"/>
  <c r="P125" i="5"/>
  <c r="J469" i="5"/>
  <c r="H468" i="5"/>
  <c r="P469" i="5"/>
  <c r="N468" i="5"/>
  <c r="M398" i="5"/>
  <c r="K397" i="5"/>
  <c r="J277" i="5"/>
  <c r="G262" i="5"/>
  <c r="S262" i="5"/>
  <c r="Q261" i="5"/>
  <c r="Q242" i="5"/>
  <c r="S242" i="5" s="1"/>
  <c r="S243" i="5"/>
  <c r="J243" i="5"/>
  <c r="H242" i="5"/>
  <c r="J242" i="5" s="1"/>
  <c r="K234" i="5"/>
  <c r="M235" i="5"/>
  <c r="S227" i="5"/>
  <c r="P227" i="5"/>
  <c r="P156" i="5"/>
  <c r="G117" i="5"/>
  <c r="M117" i="5"/>
  <c r="K116" i="5"/>
  <c r="M93" i="5"/>
  <c r="M69" i="5"/>
  <c r="G47" i="5"/>
  <c r="G484" i="5"/>
  <c r="M484" i="5"/>
  <c r="P473" i="5"/>
  <c r="G457" i="5"/>
  <c r="P441" i="5"/>
  <c r="J436" i="5"/>
  <c r="H435" i="5"/>
  <c r="K435" i="5"/>
  <c r="M436" i="5"/>
  <c r="S382" i="5"/>
  <c r="J366" i="5"/>
  <c r="H365" i="5"/>
  <c r="S282" i="5"/>
  <c r="J253" i="5"/>
  <c r="S253" i="5"/>
  <c r="M248" i="5"/>
  <c r="K247" i="5"/>
  <c r="P240" i="5"/>
  <c r="M232" i="5"/>
  <c r="M208" i="5"/>
  <c r="S208" i="5"/>
  <c r="G203" i="5"/>
  <c r="M168" i="5"/>
  <c r="K167" i="5"/>
  <c r="P161" i="5"/>
  <c r="S154" i="5"/>
  <c r="P154" i="5"/>
  <c r="S147" i="5"/>
  <c r="M141" i="5"/>
  <c r="G135" i="5"/>
  <c r="J122" i="5"/>
  <c r="P122" i="5"/>
  <c r="N56" i="5"/>
  <c r="P57" i="5"/>
  <c r="S40" i="5"/>
  <c r="Q39" i="5"/>
  <c r="J34" i="5"/>
  <c r="S28" i="5"/>
  <c r="M28" i="5"/>
  <c r="P12" i="5"/>
  <c r="M103" i="5"/>
  <c r="D150" i="5"/>
  <c r="D397" i="5"/>
  <c r="P488" i="5"/>
  <c r="P477" i="5"/>
  <c r="M445" i="5"/>
  <c r="M433" i="5"/>
  <c r="J433" i="5"/>
  <c r="S426" i="5"/>
  <c r="S375" i="5"/>
  <c r="S280" i="5"/>
  <c r="G265" i="5"/>
  <c r="S265" i="5"/>
  <c r="M258" i="5"/>
  <c r="P238" i="5"/>
  <c r="M196" i="5"/>
  <c r="M176" i="5"/>
  <c r="S176" i="5"/>
  <c r="M109" i="5"/>
  <c r="P90" i="5"/>
  <c r="N89" i="5"/>
  <c r="P89" i="5" s="1"/>
  <c r="M90" i="5"/>
  <c r="K89" i="5"/>
  <c r="M89" i="5" s="1"/>
  <c r="M73" i="5"/>
  <c r="P32" i="5"/>
  <c r="M26" i="5"/>
  <c r="J18" i="5"/>
  <c r="G151" i="5"/>
  <c r="M151" i="5"/>
  <c r="K150" i="5"/>
  <c r="M60" i="5"/>
  <c r="G502" i="5"/>
  <c r="S502" i="5"/>
  <c r="P449" i="5"/>
  <c r="S430" i="5"/>
  <c r="P430" i="5"/>
  <c r="M412" i="5"/>
  <c r="S385" i="5"/>
  <c r="M299" i="5"/>
  <c r="M269" i="5"/>
  <c r="J269" i="5"/>
  <c r="P215" i="5"/>
  <c r="J190" i="5"/>
  <c r="H189" i="5"/>
  <c r="P190" i="5"/>
  <c r="N189" i="5"/>
  <c r="J184" i="5"/>
  <c r="M164" i="5"/>
  <c r="G158" i="5"/>
  <c r="S158" i="5"/>
  <c r="M144" i="5"/>
  <c r="M138" i="5"/>
  <c r="J138" i="5"/>
  <c r="G125" i="5"/>
  <c r="S469" i="5"/>
  <c r="Q468" i="5"/>
  <c r="S468" i="5" s="1"/>
  <c r="S277" i="5"/>
  <c r="M262" i="5"/>
  <c r="M261" i="5"/>
  <c r="S235" i="5"/>
  <c r="Q234" i="5"/>
  <c r="S234" i="5" s="1"/>
  <c r="J227" i="5"/>
  <c r="J156" i="5"/>
  <c r="S156" i="5"/>
  <c r="M131" i="5"/>
  <c r="K130" i="5"/>
  <c r="N116" i="5"/>
  <c r="P117" i="5"/>
  <c r="P93" i="5"/>
  <c r="G69" i="5"/>
  <c r="P69" i="5"/>
  <c r="M47" i="5"/>
  <c r="P47" i="5"/>
  <c r="P484" i="5"/>
  <c r="J473" i="5"/>
  <c r="S473" i="5"/>
  <c r="M457" i="5"/>
  <c r="S441" i="5"/>
  <c r="P436" i="5"/>
  <c r="N435" i="5"/>
  <c r="M382" i="5"/>
  <c r="J382" i="5"/>
  <c r="M366" i="5"/>
  <c r="K365" i="5"/>
  <c r="M282" i="5"/>
  <c r="M253" i="5"/>
  <c r="J248" i="5"/>
  <c r="H247" i="5"/>
  <c r="P248" i="5"/>
  <c r="N247" i="5"/>
  <c r="J240" i="5"/>
  <c r="G232" i="5"/>
  <c r="G208" i="5"/>
  <c r="S203" i="5"/>
  <c r="Q202" i="5"/>
  <c r="P203" i="5"/>
  <c r="N202" i="5"/>
  <c r="G168" i="5"/>
  <c r="J161" i="5"/>
  <c r="J154" i="5"/>
  <c r="M147" i="5"/>
  <c r="J147" i="5"/>
  <c r="G141" i="5"/>
  <c r="P135" i="5"/>
  <c r="S122" i="5"/>
  <c r="J57" i="5"/>
  <c r="H56" i="5"/>
  <c r="M57" i="5"/>
  <c r="K56" i="5"/>
  <c r="M40" i="5"/>
  <c r="K39" i="5"/>
  <c r="S34" i="5"/>
  <c r="J28" i="5"/>
  <c r="M12" i="5"/>
  <c r="J12" i="5"/>
  <c r="J103" i="5"/>
  <c r="D189" i="5"/>
  <c r="J488" i="5"/>
  <c r="S488" i="5"/>
  <c r="J477" i="5"/>
  <c r="G445" i="5"/>
  <c r="G433" i="5"/>
  <c r="G426" i="5"/>
  <c r="M426" i="5"/>
  <c r="J375" i="5"/>
  <c r="M280" i="5"/>
  <c r="P265" i="5"/>
  <c r="G258" i="5"/>
  <c r="S258" i="5"/>
  <c r="J238" i="5"/>
  <c r="S196" i="5"/>
  <c r="G176" i="5"/>
  <c r="P109" i="5"/>
  <c r="S73" i="5"/>
  <c r="J32" i="5"/>
  <c r="M32" i="5"/>
  <c r="J26" i="5"/>
  <c r="S18" i="5"/>
  <c r="P151" i="5"/>
  <c r="N150" i="5"/>
  <c r="M502" i="5"/>
  <c r="K468" i="5"/>
  <c r="M481" i="5"/>
  <c r="J449" i="5"/>
  <c r="J430" i="5"/>
  <c r="G412" i="5"/>
  <c r="S412" i="5"/>
  <c r="M385" i="5"/>
  <c r="P299" i="5"/>
  <c r="G269" i="5"/>
  <c r="J215" i="5"/>
  <c r="Q189" i="5"/>
  <c r="S190" i="5"/>
  <c r="S184" i="5"/>
  <c r="P184" i="5"/>
  <c r="M125" i="5"/>
  <c r="J398" i="5"/>
  <c r="H397" i="5"/>
  <c r="P398" i="5"/>
  <c r="N397" i="5"/>
  <c r="M277" i="5"/>
  <c r="J262" i="5"/>
  <c r="H261" i="5"/>
  <c r="J261" i="5" s="1"/>
  <c r="M243" i="5"/>
  <c r="K242" i="5"/>
  <c r="M242" i="5" s="1"/>
  <c r="J235" i="5"/>
  <c r="H234" i="5"/>
  <c r="N234" i="5"/>
  <c r="P235" i="5"/>
  <c r="M227" i="5"/>
  <c r="M156" i="5"/>
  <c r="J131" i="5"/>
  <c r="H130" i="5"/>
  <c r="J130" i="5" s="1"/>
  <c r="P131" i="5"/>
  <c r="N130" i="5"/>
  <c r="J117" i="5"/>
  <c r="H116" i="5"/>
  <c r="S484" i="5"/>
  <c r="M473" i="5"/>
  <c r="J457" i="5"/>
  <c r="S457" i="5"/>
  <c r="J441" i="5"/>
  <c r="S436" i="5"/>
  <c r="G382" i="5"/>
  <c r="G366" i="5"/>
  <c r="S366" i="5"/>
  <c r="Q365" i="5"/>
  <c r="G282" i="5"/>
  <c r="G253" i="5"/>
  <c r="S248" i="5"/>
  <c r="Q247" i="5"/>
  <c r="G240" i="5"/>
  <c r="S240" i="5"/>
  <c r="P232" i="5"/>
  <c r="P208" i="5"/>
  <c r="J203" i="5"/>
  <c r="H202" i="5"/>
  <c r="J168" i="5"/>
  <c r="H167" i="5"/>
  <c r="P168" i="5"/>
  <c r="N167" i="5"/>
  <c r="S161" i="5"/>
  <c r="M154" i="5"/>
  <c r="G147" i="5"/>
  <c r="S141" i="5"/>
  <c r="P141" i="5"/>
  <c r="J135" i="5"/>
  <c r="G122" i="5"/>
  <c r="G57" i="5"/>
  <c r="G40" i="5"/>
  <c r="P40" i="5"/>
  <c r="N39" i="5"/>
  <c r="G34" i="5"/>
  <c r="P28" i="5"/>
  <c r="G12" i="5"/>
  <c r="S103" i="5"/>
  <c r="P103" i="5"/>
  <c r="M488" i="5"/>
  <c r="G477" i="5"/>
  <c r="S477" i="5"/>
  <c r="P445" i="5"/>
  <c r="P433" i="5"/>
  <c r="P426" i="5"/>
  <c r="G375" i="5"/>
  <c r="M375" i="5"/>
  <c r="G280" i="5"/>
  <c r="J265" i="5"/>
  <c r="P258" i="5"/>
  <c r="G238" i="5"/>
  <c r="S238" i="5"/>
  <c r="G196" i="5"/>
  <c r="P176" i="5"/>
  <c r="J109" i="5"/>
  <c r="H89" i="5"/>
  <c r="J89" i="5" s="1"/>
  <c r="J90" i="5"/>
  <c r="G73" i="5"/>
  <c r="J73" i="5"/>
  <c r="S32" i="5"/>
  <c r="S26" i="5"/>
  <c r="P26" i="5"/>
  <c r="G18" i="5"/>
  <c r="J151" i="5"/>
  <c r="H150" i="5"/>
  <c r="G60" i="5"/>
  <c r="P60" i="5"/>
  <c r="J502" i="5"/>
  <c r="S449" i="5"/>
  <c r="M430" i="5"/>
  <c r="P412" i="5"/>
  <c r="G385" i="5"/>
  <c r="P385" i="5"/>
  <c r="S335" i="5"/>
  <c r="J299" i="5"/>
  <c r="P269" i="5"/>
  <c r="S215" i="5"/>
  <c r="K189" i="5"/>
  <c r="M190" i="5"/>
  <c r="G184" i="5"/>
  <c r="P164" i="5"/>
  <c r="G164" i="5"/>
  <c r="J158" i="5"/>
  <c r="S144" i="5"/>
  <c r="P144" i="5"/>
  <c r="P138" i="5"/>
  <c r="J125" i="5"/>
  <c r="S125" i="5"/>
  <c r="G119" i="5"/>
  <c r="M469" i="5"/>
  <c r="S398" i="5"/>
  <c r="Q397" i="5"/>
  <c r="S397" i="5" s="1"/>
  <c r="G378" i="5"/>
  <c r="N365" i="5"/>
  <c r="P372" i="5"/>
  <c r="P293" i="5"/>
  <c r="P277" i="5"/>
  <c r="G277" i="5"/>
  <c r="P262" i="5"/>
  <c r="N261" i="5"/>
  <c r="P243" i="5"/>
  <c r="N242" i="5"/>
  <c r="P242" i="5" s="1"/>
  <c r="G227" i="5"/>
  <c r="G156" i="5"/>
  <c r="S131" i="5"/>
  <c r="Q130" i="5"/>
  <c r="S130" i="5" s="1"/>
  <c r="S117" i="5"/>
  <c r="Q116" i="5"/>
  <c r="Q89" i="5"/>
  <c r="S89" i="5" s="1"/>
  <c r="S93" i="5"/>
  <c r="S69" i="5"/>
  <c r="J47" i="5"/>
  <c r="J484" i="5"/>
  <c r="G473" i="5"/>
  <c r="P457" i="5"/>
  <c r="G441" i="5"/>
  <c r="M441" i="5"/>
  <c r="G436" i="5"/>
  <c r="P382" i="5"/>
  <c r="P366" i="5"/>
  <c r="J282" i="5"/>
  <c r="P282" i="5"/>
  <c r="P253" i="5"/>
  <c r="G248" i="5"/>
  <c r="M240" i="5"/>
  <c r="J232" i="5"/>
  <c r="S232" i="5"/>
  <c r="J208" i="5"/>
  <c r="M203" i="5"/>
  <c r="K202" i="5"/>
  <c r="M202" i="5" s="1"/>
  <c r="Q167" i="5"/>
  <c r="S168" i="5"/>
  <c r="G161" i="5"/>
  <c r="M161" i="5"/>
  <c r="G154" i="5"/>
  <c r="P147" i="5"/>
  <c r="J141" i="5"/>
  <c r="M135" i="5"/>
  <c r="S135" i="5"/>
  <c r="M122" i="5"/>
  <c r="Q56" i="5"/>
  <c r="S57" i="5"/>
  <c r="J40" i="5"/>
  <c r="P34" i="5"/>
  <c r="M34" i="5"/>
  <c r="G28" i="5"/>
  <c r="S12" i="5"/>
  <c r="G103" i="5"/>
  <c r="G363" i="5"/>
  <c r="P359" i="5"/>
  <c r="S359" i="5"/>
  <c r="G359" i="5"/>
  <c r="J359" i="5"/>
  <c r="M359" i="5"/>
  <c r="G355" i="5"/>
  <c r="M355" i="5"/>
  <c r="J355" i="5"/>
  <c r="S355" i="5"/>
  <c r="P355" i="5"/>
  <c r="G350" i="5"/>
  <c r="P350" i="5"/>
  <c r="M350" i="5"/>
  <c r="P346" i="5"/>
  <c r="M346" i="5"/>
  <c r="G346" i="5"/>
  <c r="S346" i="5"/>
  <c r="J346" i="5"/>
  <c r="S350" i="5"/>
  <c r="J350" i="5"/>
  <c r="P342" i="5"/>
  <c r="S342" i="5"/>
  <c r="J339" i="5"/>
  <c r="H338" i="5"/>
  <c r="S339" i="5"/>
  <c r="Q338" i="5"/>
  <c r="G339" i="5"/>
  <c r="M339" i="5"/>
  <c r="K338" i="5"/>
  <c r="P339" i="5"/>
  <c r="N338" i="5"/>
  <c r="E89" i="5"/>
  <c r="G89" i="5" s="1"/>
  <c r="D167" i="5"/>
  <c r="E150" i="5"/>
  <c r="D338" i="5"/>
  <c r="D247" i="5"/>
  <c r="D116" i="5"/>
  <c r="D435" i="5"/>
  <c r="E189" i="5"/>
  <c r="E56" i="5"/>
  <c r="G56" i="5" s="1"/>
  <c r="E130" i="5"/>
  <c r="G130" i="5" s="1"/>
  <c r="D365" i="5"/>
  <c r="G365" i="5" s="1"/>
  <c r="E468" i="5"/>
  <c r="E247" i="5"/>
  <c r="G247" i="5" s="1"/>
  <c r="E39" i="5"/>
  <c r="E167" i="5"/>
  <c r="E116" i="5"/>
  <c r="E338" i="5"/>
  <c r="E435" i="5"/>
  <c r="E261" i="5"/>
  <c r="E397" i="5"/>
  <c r="G397" i="5" s="1"/>
  <c r="E202" i="5"/>
  <c r="U261" i="5" l="1"/>
  <c r="P261" i="5"/>
  <c r="G202" i="5"/>
  <c r="G468" i="5"/>
  <c r="M468" i="5"/>
  <c r="J202" i="5"/>
  <c r="G234" i="5"/>
  <c r="P234" i="5"/>
  <c r="S189" i="5"/>
  <c r="G189" i="5"/>
  <c r="P130" i="5"/>
  <c r="J234" i="5"/>
  <c r="M130" i="5"/>
  <c r="M234" i="5"/>
  <c r="J39" i="5"/>
  <c r="P397" i="5"/>
  <c r="J397" i="5"/>
  <c r="G261" i="5"/>
  <c r="S435" i="5"/>
  <c r="G116" i="5"/>
  <c r="S56" i="5"/>
  <c r="M56" i="5"/>
  <c r="P56" i="5"/>
  <c r="S261" i="5"/>
  <c r="J56" i="5"/>
  <c r="J150" i="5"/>
  <c r="P39" i="5"/>
  <c r="P202" i="5"/>
  <c r="J468" i="5"/>
  <c r="P150" i="5"/>
  <c r="S39" i="5"/>
  <c r="G150" i="5"/>
  <c r="G435" i="5"/>
  <c r="G39" i="5"/>
  <c r="M39" i="5"/>
  <c r="S202" i="5"/>
  <c r="P468" i="5"/>
  <c r="P167" i="5"/>
  <c r="P116" i="5"/>
  <c r="M247" i="5"/>
  <c r="M116" i="5"/>
  <c r="M397" i="5"/>
  <c r="G167" i="5"/>
  <c r="S116" i="5"/>
  <c r="J116" i="5"/>
  <c r="P247" i="5"/>
  <c r="P189" i="5"/>
  <c r="M150" i="5"/>
  <c r="M167" i="5"/>
  <c r="J365" i="5"/>
  <c r="M435" i="5"/>
  <c r="J167" i="5"/>
  <c r="S247" i="5"/>
  <c r="S365" i="5"/>
  <c r="J435" i="5"/>
  <c r="S150" i="5"/>
  <c r="S167" i="5"/>
  <c r="P365" i="5"/>
  <c r="M189" i="5"/>
  <c r="J247" i="5"/>
  <c r="M365" i="5"/>
  <c r="P435" i="5"/>
  <c r="J189" i="5"/>
  <c r="S338" i="5"/>
  <c r="M338" i="5"/>
  <c r="P338" i="5"/>
  <c r="G338" i="5"/>
  <c r="J338" i="5"/>
  <c r="G15" i="1" l="1"/>
  <c r="D17" i="5"/>
  <c r="E16" i="5" l="1"/>
  <c r="K16" i="5"/>
  <c r="N16" i="5"/>
  <c r="Q16" i="5"/>
  <c r="H16" i="5"/>
  <c r="D16" i="5"/>
  <c r="G374" i="1"/>
  <c r="S16" i="5" l="1"/>
  <c r="P16" i="5"/>
  <c r="M16" i="5"/>
  <c r="J16" i="5"/>
  <c r="G16" i="5"/>
  <c r="G279" i="1"/>
  <c r="G252" i="1" l="1"/>
  <c r="G257" i="1" l="1"/>
  <c r="G207" i="1" l="1"/>
  <c r="G89" i="1" l="1"/>
  <c r="G102" i="1"/>
  <c r="G92" i="1"/>
  <c r="E500" i="1"/>
  <c r="G500" i="1" s="1"/>
  <c r="D501" i="5" s="1"/>
  <c r="Q494" i="5" l="1"/>
  <c r="K494" i="5"/>
  <c r="H494" i="5"/>
  <c r="N494" i="5"/>
  <c r="E494" i="5"/>
  <c r="D494" i="5"/>
  <c r="G88" i="1"/>
  <c r="J494" i="5" l="1"/>
  <c r="G494" i="5"/>
  <c r="S494" i="5"/>
  <c r="P494" i="5"/>
  <c r="M494" i="5"/>
  <c r="G480" i="1"/>
  <c r="G214" i="1" l="1"/>
  <c r="G183" i="1" l="1"/>
  <c r="G85" i="1" l="1"/>
  <c r="E81" i="1"/>
  <c r="G81" i="1" s="1"/>
  <c r="G76" i="1" l="1"/>
  <c r="D82" i="5"/>
  <c r="N77" i="5" l="1"/>
  <c r="K77" i="5"/>
  <c r="E77" i="5"/>
  <c r="E72" i="5" s="1"/>
  <c r="H77" i="5"/>
  <c r="Q77" i="5"/>
  <c r="D77" i="5"/>
  <c r="D72" i="5" s="1"/>
  <c r="G72" i="1"/>
  <c r="G72" i="5" l="1"/>
  <c r="J77" i="5"/>
  <c r="H72" i="5"/>
  <c r="J72" i="5" s="1"/>
  <c r="G77" i="5"/>
  <c r="M77" i="5"/>
  <c r="K72" i="5"/>
  <c r="M72" i="5" s="1"/>
  <c r="S77" i="5"/>
  <c r="Q72" i="5"/>
  <c r="S72" i="5" s="1"/>
  <c r="P77" i="5"/>
  <c r="N72" i="5"/>
  <c r="P72" i="5" s="1"/>
  <c r="G71" i="1"/>
  <c r="G63" i="1"/>
  <c r="G46" i="1" l="1"/>
  <c r="G358" i="1" l="1"/>
  <c r="G354" i="1"/>
  <c r="G292" i="1" l="1"/>
  <c r="G276" i="1" l="1"/>
  <c r="G189" i="1" l="1"/>
  <c r="G33" i="1" l="1"/>
  <c r="G493" i="1"/>
  <c r="G501" i="1" l="1"/>
  <c r="G487" i="1"/>
  <c r="G483" i="1"/>
  <c r="G472" i="1" l="1"/>
  <c r="G476" i="1"/>
  <c r="G453" i="1"/>
  <c r="G468" i="1"/>
  <c r="G467" i="1" l="1"/>
  <c r="G448" i="1"/>
  <c r="G456" i="1" l="1"/>
  <c r="G463" i="1"/>
  <c r="G444" i="1"/>
  <c r="G432" i="1"/>
  <c r="G425" i="1"/>
  <c r="G440" i="1" l="1"/>
  <c r="G435" i="1"/>
  <c r="G434" i="1" l="1"/>
  <c r="G411" i="1"/>
  <c r="G381" i="1" l="1"/>
  <c r="G377" i="1"/>
  <c r="G371" i="1" l="1"/>
  <c r="G349" i="1"/>
  <c r="G345" i="1"/>
  <c r="G365" i="1"/>
  <c r="G397" i="1"/>
  <c r="G338" i="1"/>
  <c r="G396" i="1" l="1"/>
  <c r="G364" i="1"/>
  <c r="G334" i="1"/>
  <c r="G124" i="1"/>
  <c r="G121" i="1"/>
  <c r="G160" i="1"/>
  <c r="G316" i="1" l="1"/>
  <c r="G287" i="1"/>
  <c r="G324" i="1"/>
  <c r="G143" i="1"/>
  <c r="G337" i="1" l="1"/>
  <c r="G281" i="1"/>
  <c r="G312" i="1"/>
  <c r="G306" i="1"/>
  <c r="G264" i="1"/>
  <c r="G268" i="1"/>
  <c r="G261" i="1"/>
  <c r="G298" i="1"/>
  <c r="G254" i="1"/>
  <c r="G246" i="1" s="1"/>
  <c r="G260" i="1" l="1"/>
  <c r="G242" i="1" l="1"/>
  <c r="G241" i="1" l="1"/>
  <c r="G228" i="1"/>
  <c r="G231" i="1"/>
  <c r="G226" i="1"/>
  <c r="G384" i="1" l="1"/>
  <c r="G202" i="1"/>
  <c r="G201" i="1" l="1"/>
  <c r="G195" i="1" l="1"/>
  <c r="G188" i="1" l="1"/>
  <c r="G157" i="1"/>
  <c r="G175" i="1" l="1"/>
  <c r="G167" i="1"/>
  <c r="G163" i="1"/>
  <c r="G166" i="1" l="1"/>
  <c r="G140" i="1"/>
  <c r="G153" i="1"/>
  <c r="G155" i="1"/>
  <c r="G150" i="1"/>
  <c r="G126" i="1"/>
  <c r="G116" i="1"/>
  <c r="G56" i="1"/>
  <c r="G25" i="1"/>
  <c r="G137" i="1" l="1"/>
  <c r="G149" i="1"/>
  <c r="G146" i="1"/>
  <c r="G134" i="1"/>
  <c r="G115" i="1"/>
  <c r="G130" i="1"/>
  <c r="G52" i="1"/>
  <c r="G108" i="1" l="1"/>
  <c r="G11" i="1"/>
  <c r="G129" i="1"/>
  <c r="G68" i="1"/>
  <c r="G59" i="1"/>
  <c r="G43" i="1"/>
  <c r="G31" i="1"/>
  <c r="G27" i="1"/>
  <c r="G17" i="1" l="1"/>
  <c r="G55" i="1"/>
  <c r="G39" i="1"/>
  <c r="D25" i="5"/>
  <c r="G23" i="1"/>
  <c r="G22" i="1" s="1"/>
  <c r="N24" i="5" l="1"/>
  <c r="K24" i="5"/>
  <c r="H24" i="5"/>
  <c r="H23" i="5" s="1"/>
  <c r="E24" i="5"/>
  <c r="E23" i="5" s="1"/>
  <c r="E509" i="5" s="1"/>
  <c r="Q24" i="5"/>
  <c r="D24" i="5"/>
  <c r="G38" i="1"/>
  <c r="G508" i="1" s="1"/>
  <c r="G509" i="1" s="1"/>
  <c r="E510" i="5" l="1"/>
  <c r="E511" i="5" s="1"/>
  <c r="E512" i="5" s="1"/>
  <c r="G24" i="5"/>
  <c r="M24" i="5"/>
  <c r="K23" i="5"/>
  <c r="J24" i="5"/>
  <c r="D23" i="5"/>
  <c r="D509" i="5" s="1"/>
  <c r="S24" i="5"/>
  <c r="Q23" i="5"/>
  <c r="P24" i="5"/>
  <c r="N23" i="5"/>
  <c r="G510" i="1"/>
  <c r="D510" i="5" l="1"/>
  <c r="D511" i="5" s="1"/>
  <c r="P23" i="5"/>
  <c r="N509" i="5"/>
  <c r="M23" i="5"/>
  <c r="K509" i="5"/>
  <c r="S23" i="5"/>
  <c r="Q509" i="5"/>
  <c r="G23" i="5"/>
  <c r="J23" i="5"/>
  <c r="H509" i="5"/>
  <c r="G511" i="5" l="1"/>
  <c r="G512" i="5"/>
  <c r="K510" i="5"/>
  <c r="K511" i="5" s="1"/>
  <c r="H510" i="5"/>
  <c r="H511" i="5" s="1"/>
  <c r="Q510" i="5"/>
  <c r="Q511" i="5" s="1"/>
  <c r="N510" i="5"/>
  <c r="N511" i="5" s="1"/>
  <c r="J511" i="5" l="1"/>
  <c r="H512" i="5"/>
  <c r="J512" i="5" s="1"/>
  <c r="S511" i="5"/>
  <c r="M511" i="5"/>
  <c r="P511" i="5"/>
  <c r="K512" i="5" l="1"/>
  <c r="M512" i="5" l="1"/>
  <c r="N512" i="5"/>
  <c r="P512" i="5" l="1"/>
  <c r="Q512" i="5"/>
  <c r="S512" i="5" s="1"/>
</calcChain>
</file>

<file path=xl/sharedStrings.xml><?xml version="1.0" encoding="utf-8"?>
<sst xmlns="http://schemas.openxmlformats.org/spreadsheetml/2006/main" count="2645" uniqueCount="1031">
  <si>
    <t xml:space="preserve"> 1 </t>
  </si>
  <si>
    <t>ADMINISTRAÇÃO LOCAL DOS SERVIÇOS</t>
  </si>
  <si>
    <t>ITEM</t>
  </si>
  <si>
    <t>CÓDIGO</t>
  </si>
  <si>
    <t>DESCRIÇÃO</t>
  </si>
  <si>
    <t>UNID.</t>
  </si>
  <si>
    <t>QUANT.</t>
  </si>
  <si>
    <t>PREÇO UNITÁRIO</t>
  </si>
  <si>
    <t xml:space="preserve">PREÇO TOTAL </t>
  </si>
  <si>
    <t>CUSTO DIRETO TOTAL</t>
  </si>
  <si>
    <t>PODER JUDICIÁRIO</t>
  </si>
  <si>
    <t>TRIBUNAL REGIONAL ELEITORAL DO AMAZONAS</t>
  </si>
  <si>
    <t>AUTOR PLANILHA:</t>
  </si>
  <si>
    <t>Engº Civil - Luiz André dos Santos Pinheiro - CREA 9653 D/AM</t>
  </si>
  <si>
    <t>PLANILHA ORÇAMENTÁRIA SINTÉTICA</t>
  </si>
  <si>
    <t>SECRETARIA DE ADMINISTRAÇÃO, ORÇAMENTO E FINANÇAS                                                                                       COORDENADORIA DE ORÇAMENTO E FINANÇAS                                                                                                                            SEÇÃO DE OBRAS E PROJETOS</t>
  </si>
  <si>
    <t>OBRA:</t>
  </si>
  <si>
    <t>PREÇO GLOBAL</t>
  </si>
  <si>
    <t>TRANSPORTE DE INSUMOS</t>
  </si>
  <si>
    <t>M²</t>
  </si>
  <si>
    <t>SERVIÇOS PRELIMINARES</t>
  </si>
  <si>
    <t xml:space="preserve">DEMOLIÇÃO DE ALVENARIA DE BLOCO FURADO, DE FORMA MANUAL, SEM REAPROVEITAMENTO </t>
  </si>
  <si>
    <t>M³</t>
  </si>
  <si>
    <t>5.1</t>
  </si>
  <si>
    <t>DEMOLIÇÕES E RETIRADAS</t>
  </si>
  <si>
    <t>5.2</t>
  </si>
  <si>
    <t>LOCAÇÃO DA OBRA</t>
  </si>
  <si>
    <t>CAVALETE DE OBRA COM ALTURA DE 1,00M - 2 UTILIZAÇÕES</t>
  </si>
  <si>
    <t xml:space="preserve">EXECUÇÃO DE CENTRAL DE FÔRMAS, PRODUÇÃO DE ARGAMASSA OU CONCRETO EM CANTEIRO DE OBRA, NÃO INCLUSO MOBILIÁRIO E EQUIPAMENTOS. </t>
  </si>
  <si>
    <t xml:space="preserve">EXECUÇÃO DE SANITÁRIO E VESTIÁRIO EM CANTEIRO DE OBRA EM CHAPA DE MADEIRA COMPENSADA, NÃO INCLUSO MOBILIÁRIO. </t>
  </si>
  <si>
    <t>EXECUÇÃO DE ALMOXARIFADO EM CANTEIRO DE OBRA EM CHAPA DE MADEIRA COMPENSADA, INCLUSO PRATELEIRAS.</t>
  </si>
  <si>
    <t>UND</t>
  </si>
  <si>
    <t>ESCAVAÇÃO MANUAL PARA SAPATA, SEM PREVISÃO DE FÔRMA</t>
  </si>
  <si>
    <t xml:space="preserve">ESCAVAÇÃO MANUAL PARA VIGA BALDRAME, COM PREVISÃO DE FÔRMA. </t>
  </si>
  <si>
    <t>ESCAVAÇÃO MANUAL</t>
  </si>
  <si>
    <t>LASTRO DE CONCRETO MAGRO, APLICADO EM BLOCOS DE COROAMENTO OU SAPATAS, ESPESSURA DE 5CM</t>
  </si>
  <si>
    <t>FÔRMAS</t>
  </si>
  <si>
    <t>FABRICAÇÃO, MONTAGEM E DESMONTAGEM DE FÔRMA PARA VIGA BALDRAME, EM MADEIRA SERRADA, E = 25MM, DUAS UTILIZAÇÕES</t>
  </si>
  <si>
    <t>ARMADURAS</t>
  </si>
  <si>
    <t>CANTEIRO DE OBRAS</t>
  </si>
  <si>
    <t>UN</t>
  </si>
  <si>
    <t>MÊS</t>
  </si>
  <si>
    <t>PREPARO DO TERRENO</t>
  </si>
  <si>
    <t>TRE - 0148</t>
  </si>
  <si>
    <t>TRANSPORTE DE ENTULHO EM CAMINHÃO BASCULANTE DMT 6KM, INCLUSIVE CARGA E DESCARGA MANUAL</t>
  </si>
  <si>
    <t>MOVIMENTO DE TERRA</t>
  </si>
  <si>
    <t>TRE - 0262</t>
  </si>
  <si>
    <t>7.1</t>
  </si>
  <si>
    <t>7.2</t>
  </si>
  <si>
    <t>7.3</t>
  </si>
  <si>
    <t>7.4</t>
  </si>
  <si>
    <t>CONCRETO</t>
  </si>
  <si>
    <r>
      <t xml:space="preserve">MONTAGEM E DESMONTAGEM DE FÔRMA DE </t>
    </r>
    <r>
      <rPr>
        <b/>
        <sz val="10"/>
        <color rgb="FF000000"/>
        <rFont val="Arial"/>
        <family val="2"/>
      </rPr>
      <t>PILARES</t>
    </r>
    <r>
      <rPr>
        <sz val="10"/>
        <color rgb="FF000000"/>
        <rFont val="Arial"/>
        <family val="1"/>
      </rPr>
      <t xml:space="preserve"> RETANGULARES E ESTRUTURAS SIMILARES, COM ÁREA MÉDIA DAS SEÇÕES MENOR OU IGUAL A 0,25M², PÉ DIREITO SIMPLES, EM MADEIRA SERRADA, DUAS UTILIZAÇÕES</t>
    </r>
  </si>
  <si>
    <r>
      <t xml:space="preserve">MONTAGEM E DESMONTAGEM DE FÔRMA DE </t>
    </r>
    <r>
      <rPr>
        <b/>
        <sz val="12"/>
        <color rgb="FF000000"/>
        <rFont val="Calibri"/>
        <family val="2"/>
        <scheme val="minor"/>
      </rPr>
      <t>VIGAS</t>
    </r>
    <r>
      <rPr>
        <sz val="12"/>
        <color rgb="FF000000"/>
        <rFont val="Calibri"/>
        <family val="2"/>
        <scheme val="minor"/>
      </rPr>
      <t>, ESCORAMENTO COM PONTALETE DE MADEIRA, PÉ DIREITO SIMPLES, EM MADEIRA SERRADA, DUAS UTILIZAÇÕES</t>
    </r>
  </si>
  <si>
    <t>8.1</t>
  </si>
  <si>
    <r>
      <t xml:space="preserve">MONTAGEM E DESMONTAGEM DE FÔRMA DE </t>
    </r>
    <r>
      <rPr>
        <b/>
        <sz val="12"/>
        <color rgb="FF000000"/>
        <rFont val="Calibri"/>
        <family val="2"/>
        <scheme val="minor"/>
      </rPr>
      <t>LAJE MACIÇA</t>
    </r>
    <r>
      <rPr>
        <sz val="12"/>
        <color rgb="FF000000"/>
        <rFont val="Calibri"/>
        <family val="2"/>
        <scheme val="minor"/>
      </rPr>
      <t xml:space="preserve"> COM ÁREA MÉDIA MENOR OU IGUAL A 20M², PÉ DIREITO SIMPLES, EM MADEIRA SERRADA, DUAS UTILIZAÇÕES</t>
    </r>
  </si>
  <si>
    <t>8.2</t>
  </si>
  <si>
    <t>8.3</t>
  </si>
  <si>
    <t>LANÇAMENTO COM USO DE BALDES, ADENSAMENTO E ACABAMENTO DE CONCRETO EM ESTRUTURAS</t>
  </si>
  <si>
    <t>ELEMENTOS ESTRUTURAIS AUXILIARES</t>
  </si>
  <si>
    <t>VERGA MOLDADA IN LOCO EM CONCRETO PARA JANELAS COM ATÉ DE 1,50M DE VÃO</t>
  </si>
  <si>
    <t>M</t>
  </si>
  <si>
    <t>VERGA MOLDADA IN LOCO EM CONCRETO PARA JANELAS COM MAIS DE 1,50M DE VÃO</t>
  </si>
  <si>
    <t>VERGA MOLDADA IN LOCO EM CONCRETO PARA PORTAS COM ATÉ 1,50M DE VÃO</t>
  </si>
  <si>
    <t>VERGA MOLDADA IN LOCO EM CONCRETO PARA PORTAS COM MAIS DE 1,50M DE VÃO</t>
  </si>
  <si>
    <t>TRE - 0007</t>
  </si>
  <si>
    <t>LIMPEZA DE SUPERFÍCIE COM JATO DE ALTA PRESSÃO</t>
  </si>
  <si>
    <t>5.3</t>
  </si>
  <si>
    <t>5.4</t>
  </si>
  <si>
    <t>REPARO/COLAGEM DE ESTRUTURAS DE CONCRETO COM ADESIVO ESTRUTURAL À BASE DE EPOXI</t>
  </si>
  <si>
    <t>PAREDES E PAINEIS</t>
  </si>
  <si>
    <t>PAREDES E PAINEIS - NÍVEL TÉRREO</t>
  </si>
  <si>
    <t>SERVIÇO DE ALVENARIA DE VEDAÇÃO DE BLOCOS VAZADOS DE CERÂMICA DE 9X19X19CM (ESPESSURA 9CM), PARA EDIFICAÇÃO HABITACIONAL UNIFAMILIAR (CASA) E EDIFICAÇÃO PÚBLICA PADRÃO. (COMPOSIÇÃO REPRESENTATIVA).</t>
  </si>
  <si>
    <t>PAREDES E PAINEIS - MUROS</t>
  </si>
  <si>
    <t>11.1</t>
  </si>
  <si>
    <t>11.2</t>
  </si>
  <si>
    <t>11.3</t>
  </si>
  <si>
    <r>
      <t xml:space="preserve">MASSA ÚNICA, PARA RECEBIMENTO DE PINTURA, EM ARGAMASSA TRAÇO 1:2:8, </t>
    </r>
    <r>
      <rPr>
        <sz val="10"/>
        <rFont val="Arial"/>
        <family val="2"/>
      </rPr>
      <t>PREPARO MECÂNICO COM BETONEIRA 400L, APLICADA MANUALMENTE EM FACES INTERNAS DE PAREDES, ESPESSURA DE 20MM, COM EXECUÇÃO DE TALISCAS</t>
    </r>
  </si>
  <si>
    <t>CHAPISCO APLICADO EM ALVENARIAS E ESTRUTURAS DE CONCRETO INTERNAS, COM COLHER DE PEDREIRO.  ARGAMASSA 1:3 COM PREPARO EM BETONEIRA 400L</t>
  </si>
  <si>
    <r>
      <t xml:space="preserve">CHAPISCO APLICADO EM ALVENARIA, </t>
    </r>
    <r>
      <rPr>
        <b/>
        <sz val="10"/>
        <color rgb="FF000000"/>
        <rFont val="Arial"/>
        <family val="2"/>
      </rPr>
      <t>COM PRESENÇA DE VÃOS</t>
    </r>
    <r>
      <rPr>
        <sz val="10"/>
        <color rgb="FF000000"/>
        <rFont val="Arial"/>
        <family val="1"/>
      </rPr>
      <t>, E EM ESTRUTURAS DE CONCRETO DE FACHADA, COM COLHER DE PEDREIRO. ARGAMASSA TRAÇO 1:3 COM PREPARO EM BETONEIRA 400L</t>
    </r>
  </si>
  <si>
    <r>
      <t xml:space="preserve">CHAPISCO APLICADO EM ALVENARIA, </t>
    </r>
    <r>
      <rPr>
        <b/>
        <sz val="10"/>
        <color rgb="FF000000"/>
        <rFont val="Arial"/>
        <family val="2"/>
      </rPr>
      <t>SEM PRESENÇA DE VÃOS</t>
    </r>
    <r>
      <rPr>
        <sz val="10"/>
        <color rgb="FF000000"/>
        <rFont val="Arial"/>
        <family val="2"/>
      </rPr>
      <t>, E EM ESTRUTURAS DE CONCRETO DE FACHADA, COM COLHER DE PEDREIRO. ARGAMASSA TRAÇO 1:3 COM PREPARO EM BETONEIRA 400L</t>
    </r>
  </si>
  <si>
    <r>
      <t xml:space="preserve">EMBOÇO OU MASSA ÚNICA EM ARGAMASSA TRAÇO 1:2:8, </t>
    </r>
    <r>
      <rPr>
        <sz val="10"/>
        <rFont val="Arial"/>
        <family val="2"/>
      </rPr>
      <t xml:space="preserve">PREPARO MECÂNICO COM BETONEIRA 400L, APLICADA MANUALMENTE EM PANOS DE FACHADA </t>
    </r>
    <r>
      <rPr>
        <b/>
        <sz val="10"/>
        <rFont val="Arial"/>
        <family val="2"/>
      </rPr>
      <t>COM PRESENÇA DE VÃOS</t>
    </r>
    <r>
      <rPr>
        <sz val="10"/>
        <rFont val="Arial"/>
        <family val="2"/>
      </rPr>
      <t xml:space="preserve">, ESPESSURA DE 25MM </t>
    </r>
  </si>
  <si>
    <r>
      <t xml:space="preserve">EMBOÇO OU MASSA ÚNICA EM ARGAMASSA TRAÇO 1:2:8, </t>
    </r>
    <r>
      <rPr>
        <sz val="10"/>
        <rFont val="Arial"/>
        <family val="2"/>
      </rPr>
      <t xml:space="preserve">PREPARO MECÂNICO COM BETONEIRA 400L, APLICADA MANUALMENTE EM PANOS DE FACHADA </t>
    </r>
    <r>
      <rPr>
        <b/>
        <sz val="10"/>
        <rFont val="Arial"/>
        <family val="2"/>
      </rPr>
      <t>SEM PRESENÇA DE VÃOS</t>
    </r>
    <r>
      <rPr>
        <sz val="10"/>
        <rFont val="Arial"/>
        <family val="2"/>
      </rPr>
      <t>, ESPESSURA DE 25MM</t>
    </r>
  </si>
  <si>
    <t>TRE - 0066</t>
  </si>
  <si>
    <t>TRE - 0010</t>
  </si>
  <si>
    <r>
      <t>CHAPISCO APLICADO EM ALVENARIAS E ESTRUTURAS DE CONCRETO</t>
    </r>
    <r>
      <rPr>
        <b/>
        <sz val="10"/>
        <color rgb="FF000000"/>
        <rFont val="Arial"/>
        <family val="2"/>
      </rPr>
      <t xml:space="preserve"> INTERNAS,</t>
    </r>
    <r>
      <rPr>
        <sz val="10"/>
        <color rgb="FF000000"/>
        <rFont val="Arial"/>
        <family val="1"/>
      </rPr>
      <t xml:space="preserve"> COM COLHER DE PEDREIRO.  ARGAMASSA 1:3 COM PREPARO EM BETONEIRA 400L</t>
    </r>
  </si>
  <si>
    <t>11.4</t>
  </si>
  <si>
    <t>11.5</t>
  </si>
  <si>
    <t>REVESTIMENTOS DE TETOS</t>
  </si>
  <si>
    <t>MASSA ÚNICA, PARA RECEBIMENTO DE PINTURA, EM ARGAMASSA TRAÇO 1:2:8, PREPARO MANUAL, APLICADA MANUALMENTE EM TETO, ESPESSURA DE 20MM, COM EXECUÇÃO DE TALISCAS</t>
  </si>
  <si>
    <t>IMPERMEABILIZAÇÃO</t>
  </si>
  <si>
    <t>TRE - 0196</t>
  </si>
  <si>
    <t>TRE - 0197</t>
  </si>
  <si>
    <t xml:space="preserve">PROTEÇÃO MECÂNICA DE SUPERFÍCIE HORIZONTAL COM ARGAMASSA DE CIMENTO E AREIA, TRAÇO 1:3, E = 3CM </t>
  </si>
  <si>
    <t xml:space="preserve">PROTEÇÃO MECÂNICA DE SUPERFÍCIE VERTICAL COM ARGAMASSA DE CIMENTO E AREIA E TELA GALVANIZADA, TRAÇO 1:3, E = 2CM </t>
  </si>
  <si>
    <r>
      <rPr>
        <b/>
        <sz val="10"/>
        <rFont val="Arial"/>
        <family val="2"/>
      </rPr>
      <t>IMPERMEABILIZAÇÃO DE SUPERFÍCIE</t>
    </r>
    <r>
      <rPr>
        <sz val="10"/>
        <rFont val="Arial"/>
        <family val="2"/>
      </rPr>
      <t xml:space="preserve"> COM MANTA ASFÁLTICA, UMA CAMADA, INCLUSIVE APLICAÇÃO DE PRIMER ASFÁLTICO, E = 3MM </t>
    </r>
    <r>
      <rPr>
        <b/>
        <sz val="10"/>
        <rFont val="Arial"/>
        <family val="2"/>
      </rPr>
      <t>(TIPO III, CLASSE B, ACABAMENTO PP)</t>
    </r>
  </si>
  <si>
    <t>COBERTURA</t>
  </si>
  <si>
    <t>COBERTURA FRONTAL</t>
  </si>
  <si>
    <t>COBERTURA POSTERIOR</t>
  </si>
  <si>
    <t>PISOS</t>
  </si>
  <si>
    <t>CONTRAPISO EM ARGAMASSA TRAÇO 1:4 (CIMENTO E AREIA), PREPARO MECÂNICO COM BETONEIRA 400L, APLICADO EM ÁREAS SECAS SOBRE LAJE, NÃO ADERIDO, ESPESSURA 4CM.</t>
  </si>
  <si>
    <t>PISOS INTERNOS</t>
  </si>
  <si>
    <t xml:space="preserve">EXECUÇÃO DE PISO DE CONCRETO SIMPLES, FCK 20MPA, MOLDADO IN LOCO, FEITO NA OBRA, ACABAMENTO CONVENCIONAL (DESEMPENADO), ALTURA 10CM </t>
  </si>
  <si>
    <t>FORROS</t>
  </si>
  <si>
    <t>FORRO MODULAR REMOVÍVEL EM PVC BRANCO, PLACAS 618 x 1243 x 10MM, ESTRUTURA EM PERFIS METÁLICOS CLICADOS COM PINTURA ELETROSTÁTICA COR BRANCO</t>
  </si>
  <si>
    <t>ELEMENTOS DE GRANITO</t>
  </si>
  <si>
    <t>TRE - 0090</t>
  </si>
  <si>
    <t>RODAPÉS</t>
  </si>
  <si>
    <t>ESQUADRIAS DE ALUMÍNIO</t>
  </si>
  <si>
    <t>PORTAS DE ALUMINIO</t>
  </si>
  <si>
    <t>PORTAS DE VIDRO</t>
  </si>
  <si>
    <t>TRE - 0151</t>
  </si>
  <si>
    <t>TRE - 0152</t>
  </si>
  <si>
    <t>TRE - 0068</t>
  </si>
  <si>
    <t>PUXADOR DUPLO TUBULAR EM ALUMÍNIO POLIDO, 1" x 40CM - FORNECIMENTO E INSTALAÇÃO</t>
  </si>
  <si>
    <t>CJ</t>
  </si>
  <si>
    <t>ESQUADRIAS DE VIDRO</t>
  </si>
  <si>
    <t>ESQUADRIAS E GRADES METÁLICAS</t>
  </si>
  <si>
    <t>TRE - 0175</t>
  </si>
  <si>
    <t>GRADES FIXAS PARA JANELAS</t>
  </si>
  <si>
    <t>TRE - 0153</t>
  </si>
  <si>
    <t>INSTALAÇÕES ELÉTRICAS</t>
  </si>
  <si>
    <t>TRE - 0104</t>
  </si>
  <si>
    <t>PT</t>
  </si>
  <si>
    <t xml:space="preserve">PONTO DE ILUMINAÇÃO ELÉTRICA, CIRCUÍTO 2.5mm², SOBRE FORRO, INCLUINDO ELETRODUTO CORRUGADO AMARELO 3/4", CABOS, CAIXAS, CONEXÕES E ACESSÓRIOS DE FIXAÇÃO </t>
  </si>
  <si>
    <t>TRE - 0139</t>
  </si>
  <si>
    <r>
      <rPr>
        <sz val="12"/>
        <rFont val="Calibri"/>
        <family val="2"/>
      </rPr>
      <t>PONTO DE ILUMINAÇÃO ELÉTRICA, CIRCUÍTO 2.5MM², EM PAREDE OU LAJE (ELETRODUTO FLEXÍVEL CORRUGADO AMARELO ¾”, CABOS, CONEXÕES E ACESSÓRIOS DE FIXAÇÃO)</t>
    </r>
    <r>
      <rPr>
        <sz val="12"/>
        <color rgb="FFFF0000"/>
        <rFont val="Calibri"/>
        <family val="2"/>
      </rPr>
      <t xml:space="preserve"> </t>
    </r>
  </si>
  <si>
    <t>PONTOS DE ILUMINAÇÃO</t>
  </si>
  <si>
    <t>PONTOS DE INTERRUPTOR</t>
  </si>
  <si>
    <t>TRE - 0165</t>
  </si>
  <si>
    <t>TRE - 0219</t>
  </si>
  <si>
    <t>TRE - 0155</t>
  </si>
  <si>
    <t>TRE - 0223</t>
  </si>
  <si>
    <t>TRE - 0111</t>
  </si>
  <si>
    <t>TRE - 0229</t>
  </si>
  <si>
    <t>TRE - 0156</t>
  </si>
  <si>
    <t>TRE - 0157</t>
  </si>
  <si>
    <t>LUMINÁRIAS</t>
  </si>
  <si>
    <t>TRE - 0163</t>
  </si>
  <si>
    <t>LUMINÁRIA QUADRADA PAINEL LED DE EMBUTIR 24 A 26W, LUZ BRANCA (FRIA) - FORNECIMENTO E INSTALAÇÃO</t>
  </si>
  <si>
    <t>INFRAESTRUTURA PARA ANTENA V-SAT</t>
  </si>
  <si>
    <t>LUMINÁRIA QUADRADA PAINEL LED DE SOBREPOR 24 A 26W, LUZ BRANCA (FRIA) - FORNECIMENTO E INSTALAÇÃO</t>
  </si>
  <si>
    <t>QUADRO DE DISTRIBUÍÇÃO E DISJUNTORES</t>
  </si>
  <si>
    <t xml:space="preserve">MURETA PARA ENTRADA DE ENERGIA </t>
  </si>
  <si>
    <t>MALHA DE ATERRAMENTO</t>
  </si>
  <si>
    <t>HASTE DE ATERRAMENTO 5/8" PARA SPDA - FORNECIMENTO E INSTALAÇÃO</t>
  </si>
  <si>
    <t>PAREDES E PAINEIS - NÍVEL COBERTURA (DEPÓSITO E ABRIGO DA CAIXA D'ÁGUA)</t>
  </si>
  <si>
    <t>PAREDES E PAINEIS - NÍVEL COBERTURA (PLATIBANDAS)</t>
  </si>
  <si>
    <t>PAREDES E PAINEIS - NÍVEL COBERTURA (PAREDES INTERNAS DAS CALHAS)</t>
  </si>
  <si>
    <r>
      <rPr>
        <b/>
        <sz val="10"/>
        <color rgb="FF000000"/>
        <rFont val="Arial"/>
        <family val="2"/>
      </rPr>
      <t>REGULARIZAÇÃO DA SUPERFÍCIE</t>
    </r>
    <r>
      <rPr>
        <sz val="10"/>
        <color rgb="FF000000"/>
        <rFont val="Arial"/>
        <family val="2"/>
      </rPr>
      <t xml:space="preserve"> - EMBOÇO, PARA RECEBIMENTO DE CERÂMICA, EM ARGAMASSA 1:2:8, PREPARO MECÂNICO COM BETONEIRA 400L, APLICADO MANUALMENTE EM FACES INTERNAS DE PAREDES, PARA AMBIENTE COM </t>
    </r>
    <r>
      <rPr>
        <b/>
        <sz val="10"/>
        <rFont val="Arial"/>
        <family val="2"/>
      </rPr>
      <t>ÁREA MAIOR QUE 10M²</t>
    </r>
    <r>
      <rPr>
        <sz val="10"/>
        <rFont val="Arial"/>
        <family val="2"/>
      </rPr>
      <t xml:space="preserve">, </t>
    </r>
    <r>
      <rPr>
        <b/>
        <sz val="10"/>
        <rFont val="Arial"/>
        <family val="2"/>
      </rPr>
      <t>ESPESSURA 20MM</t>
    </r>
    <r>
      <rPr>
        <sz val="10"/>
        <rFont val="Arial"/>
        <family val="2"/>
      </rPr>
      <t>, COM EXECUÇÃO DE TALISCAS</t>
    </r>
  </si>
  <si>
    <r>
      <rPr>
        <b/>
        <sz val="10"/>
        <rFont val="Arial"/>
        <family val="2"/>
      </rPr>
      <t>REGULARIAÇÃO DA SUPERFÍCIE</t>
    </r>
    <r>
      <rPr>
        <sz val="10"/>
        <rFont val="Arial"/>
        <family val="1"/>
      </rPr>
      <t xml:space="preserve"> - CONTRAPISO EM ARGAMASSA TRAÇO 1:4 (CIMENTO E AREIA), PREPARO MANUAL, APLICADO EM ÁREAS SECAS SOBRE LAJE, NÃO ADERIDO, ESPESSURA 4CM. </t>
    </r>
  </si>
  <si>
    <t>REVESTIMENTOS DE PAREDES (ARGAMASSAS)</t>
  </si>
  <si>
    <t>12.1</t>
  </si>
  <si>
    <t>PINGADEIRA EM ALVENARIA DE UMA VEZ, INCLUSIVE CHAPISCO E EMBOÇO</t>
  </si>
  <si>
    <t>INSTALAÇÕES DE LÓGICA</t>
  </si>
  <si>
    <t>TRE - 0023</t>
  </si>
  <si>
    <t>TRE - 0211</t>
  </si>
  <si>
    <t>TRE - 0089</t>
  </si>
  <si>
    <t>MINI - RACK DE PAREDE EM CHAPA METÁLICA 19" - 9U x 470MM, PORTA COM VISOR EM VIDRO OU ACRÍLICO - FORNECIMENTO E INSTALAÇÃO</t>
  </si>
  <si>
    <t>INSTALAÇÕES TELEFÔNICAS</t>
  </si>
  <si>
    <t>TRE - 0212</t>
  </si>
  <si>
    <t>ELETRODUTO RÍGIDO ROSCÁVEL, PVC DN 40MM (1.1/4"), PARA CIRCUITOS TERMINAIS, INSTALADO EM FORRO - FORNECIMENTO E INSTALAÇÃO</t>
  </si>
  <si>
    <t>CURVA 90º PARA ELETRODUTO, PVC, ROSCÁVEL, DN 40MM (1.1/4"), PARA CIRCUITOS TERMINAIS, INSTALADA EM FORRO</t>
  </si>
  <si>
    <t>LUVA PARA ELETRODUTO, PVC, ROSCÁVEL, DN 40MM (1.1/4"), PARA CIRCUITOS TERMINAIS, INSTALADA EM FORRO - FORNECIMENTO E INSTALAÇÃO</t>
  </si>
  <si>
    <r>
      <t xml:space="preserve">CABO DE COBRE FLEXÍVEL ISOLADO, 2.50MM², ANTI-CHAMA 450/750V, PARA CIRCUITOS TERMINAIS - FORNECIMENTO E INSTALAÇÃO </t>
    </r>
    <r>
      <rPr>
        <b/>
        <sz val="10"/>
        <rFont val="Arial"/>
        <family val="2"/>
      </rPr>
      <t>(CABO GUIA)</t>
    </r>
  </si>
  <si>
    <t>INSTALAÇÕES HIDRÁULICAS</t>
  </si>
  <si>
    <t>INSTALAÇÕES DE AR-CONDICIONADO</t>
  </si>
  <si>
    <t>TRE - 0051</t>
  </si>
  <si>
    <t xml:space="preserve">INSTALAÇÃO DE SPLIT (EVAPORADOR E CONDENSADOR) EM PAREDE, CAPACIDADE ATÉ 30.000BTU/H, COM FORNECIMENTO COMPLETO DE MATERIAIS, EXCETO APARELHO DE AR-CONDICIONADO </t>
  </si>
  <si>
    <t>PONTO DE DRENAGEM PARA AR-CONDICIONADO, EM TUBO DE PVC SOLDÁVEL DN 25MM, INCLUSIVE CONEXÕES, RASGOS E CHUMBAMENTOS</t>
  </si>
  <si>
    <t>CAIXA D´ÁGUA EM POLIETILENO, 1000 LITROS, COM ACESSÓRIOS</t>
  </si>
  <si>
    <t>BARRILETE</t>
  </si>
  <si>
    <t>SERVIÇO DE INSTALAÇÃO DE TUBOS DE PVC SOLDÁVEL, ÁGUA FRIA, DN 50MM, INCLUSIVE CONEXÕES, CORTES E FIXAÇÕES</t>
  </si>
  <si>
    <t>REGISTRO DE ESFERA EM PVC SOLDÁVEL, DN 50MM, INSTALADO EM RESERVAÇÃO DE ÁGUA DE EDIFICAÇÃO QUE POSSUA RESERVATÓRIO DE FIBRA/FIBROCIMENTO - FORNECIMENTO E INSTALAÇÃO</t>
  </si>
  <si>
    <t>ALIMENTAÇÃO DE ÁGUA FRIA DO RESERVATÓRIO SUPERIOR</t>
  </si>
  <si>
    <t>SERVIÇO DE INSTALAÇÃO DE TUBOS DE PVC SOLDÁVEL DE ÁGUA FRIA, DN 25MM, INCLUSIVE CONEXÕES, CORTES E FIXAÇÕES</t>
  </si>
  <si>
    <t>REGISTRO DE ESFERA, PVC SOLDÁVEL 25 MM, INSTALADO EM RESERVAÇÃO DE ÁGUA DE EDIFICAÇÃO QUE POSSUA RESERVATÓRIO DE FIBRA/FIBROCIMENTO</t>
  </si>
  <si>
    <t>DISTRIBUIÇÃO DE ÁGUA FRIA - LAVABO PÚBLICO</t>
  </si>
  <si>
    <t>SERVIÇO DE INSTALAÇÃO DE TUBOS DE PVC SOLDÁVEL DE ÁGUA FRIA, DN 25MM, INCLUSIVE CONEXÕES, CORTES E FIXAÇÕES (COLUNA DE ÁGUA FRIA)</t>
  </si>
  <si>
    <t xml:space="preserve">PONTO DE CONSUMO TERMINAL DE ÁGUA FRIA (SUBRAMAL) COM TUBULAÇÃO DE PVC, DN 25 MM, INSTALADO EM RAMAL DE ÁGUA, INCLUSOS RASGO E CHUMBAMENTO EM ALVENARIA. </t>
  </si>
  <si>
    <t>DISTRIBUIÇÃO DE ÁGUA FRIA - LAVABO FUNCIONÁRIOS</t>
  </si>
  <si>
    <t>INSTALAÇÕES DE ESGOTO SANITÁRIO</t>
  </si>
  <si>
    <t>RAMAL DE ESGOTO PRIMÁRIO E SECUNDÁRIO</t>
  </si>
  <si>
    <t>RAMAL DE VENTILAÇÃO</t>
  </si>
  <si>
    <r>
      <t xml:space="preserve">SERVIÇO DE INSTALAÇÃO DE TUBO DE PVC, SÉRIE NORMAL, ESGOTO PREDIAL, </t>
    </r>
    <r>
      <rPr>
        <b/>
        <sz val="10"/>
        <rFont val="Arial"/>
        <family val="2"/>
      </rPr>
      <t xml:space="preserve">DN 40 MM </t>
    </r>
    <r>
      <rPr>
        <sz val="10"/>
        <rFont val="Arial"/>
        <family val="2"/>
      </rPr>
      <t>(INSTALADO EM RAMAL DE DESCARGA OU RAMAL DE ESGOTO SANITÁRIO), INCLUSIVE CONEXÕES, CORTES E FIXAÇÕES, PARA PRÉDIOS (COMPOSIÇÃO REPRESENTATIVA)</t>
    </r>
  </si>
  <si>
    <r>
      <t xml:space="preserve">SERVIÇO DE INSTALAÇÃO DE TUBO DE PVC, SÉRIE NORMAL, ESGOTO PREDIAL, </t>
    </r>
    <r>
      <rPr>
        <b/>
        <sz val="10"/>
        <rFont val="Arial"/>
        <family val="2"/>
      </rPr>
      <t>DN 50 MM</t>
    </r>
    <r>
      <rPr>
        <sz val="10"/>
        <rFont val="Arial"/>
        <family val="2"/>
      </rPr>
      <t xml:space="preserve"> (INSTALADO EM RAMAL DE DESCARGA OU RAMAL DE ESGOTO SANITÁRIO), INCLUSIVE CONEXÕES, CORTES E FIXAÇÕES, PARA PRÉDIOS (COMPOSIÇÃO REPRESENTATIVA)</t>
    </r>
  </si>
  <si>
    <r>
      <t xml:space="preserve">SERVIÇO DE INSTALAÇÃO DE TUBO DE PVC, SÉRIE NORMAL, ESGOTO PREDIAL, </t>
    </r>
    <r>
      <rPr>
        <b/>
        <sz val="10"/>
        <rFont val="Arial"/>
        <family val="2"/>
      </rPr>
      <t>DN 100 MM</t>
    </r>
    <r>
      <rPr>
        <sz val="10"/>
        <rFont val="Arial"/>
        <family val="2"/>
      </rPr>
      <t xml:space="preserve"> (INSTALADO EM RAMAL DE DESCARGA, RAMAL DE ESGOTO SANITÁRIO, PRUMADA ESGOTO SANITÁRIO, VENTILAÇÃO OU SUB-COLETOR AÉREO), INCLUSIVE CONEXÕES E CORTES, FIXAÇÕES, PARA PRÉDIOS (COMPOSIÇÃO REPRESENTATIVA)</t>
    </r>
  </si>
  <si>
    <t>CAIXA SIFONADA PVC, DN 150x150x50MM, INCLUSIVE PROLONGAMENTO, FORNECIDA E INSTALADA EM RAMAL DE DESCARGA OU RAMAL DE ESGOTO SANITÁRIO</t>
  </si>
  <si>
    <t>GRELHA E PORTA-GRELHA QUADRADA EM METAL CROMADO, DN 150x150MM - FORNECIMENTO E INSTALAÇÃO</t>
  </si>
  <si>
    <t>TERMINAL DE VENTILAÇÃO, DN 50MM, SÉRIE NORMAL - FORNECIMENTO E INSTALAÇÃO</t>
  </si>
  <si>
    <t>CAIXAS DE INSPEÇÃO E GORDURA</t>
  </si>
  <si>
    <t>SISTEMA FOSSA/SUMIDOURO</t>
  </si>
  <si>
    <t>TANQUE SÉPTICO RETANGULAR, EM ALVENARIA COM TIJOLOS CERÂMICOS MACIÇOS, DIMENSÕES INTERNAS: 1,20x2,40x1,60m, VOLUME ÚTIL 3.546L, INCLUINDO ESCAVAÇÃO</t>
  </si>
  <si>
    <t>SUMIDOURO RETANGULAR, EM ALVENARIA COM TIJOLOS CERÂMICOS MACIÇOS, DIMENSÕES INTERNAS: 0,80x1,40x3,00M, ÁREA DE INFILTRAÇÃO 13,20M²</t>
  </si>
  <si>
    <t>INSTALAÇÕES DE ÁGUAS PLUVIAIS</t>
  </si>
  <si>
    <t>SERVIÇO DE INSTALAÇÃO DE TUBOS DE PVC, SÉRIE R, ÁGUA PLUVIAL, DN 100MM, INCLUSIVE CONEXÕES E RALO ABACAXI, CORTES E FIXAÇÕES (COMPOSIÇÃO REPRESENTATIVA)</t>
  </si>
  <si>
    <t>VIDROS PARA PORTAS DE ALUMINIO</t>
  </si>
  <si>
    <t>TRE - 0209</t>
  </si>
  <si>
    <t xml:space="preserve">VIDRO LISO COMUM TRANSPARENTE, ESPESSURA 6MM, FIXADO COM GUARNIÇÃO DE BORRACHA EPDM – FORNECIMENTO E INSTALAÇÃO </t>
  </si>
  <si>
    <t>LOUÇAS, APARELHOS E METAIS SANITÁRIOS</t>
  </si>
  <si>
    <t>VASO SANITÁRIO SIFONADO COM CAIXA ACOPLADA LOUÇA BRANCA - FORNECIMENTO E INSTALAÇÃO</t>
  </si>
  <si>
    <t>TRE - 0179</t>
  </si>
  <si>
    <t>LAVABO PÚBLICO</t>
  </si>
  <si>
    <t>LAVABO DOS FUNCIONÁRIOS</t>
  </si>
  <si>
    <t>ÁREA DE SERVIÇO</t>
  </si>
  <si>
    <t>TRE - 0218</t>
  </si>
  <si>
    <t>TORNEIRA EM METAL CROMADO ¾” COM BICO, DE PAREDE – FORNECIMENTO E INSTALAÇÃO</t>
  </si>
  <si>
    <t>TRE - 0249</t>
  </si>
  <si>
    <t>BARRA DE APOIO RETA EM AÇO INOX, COMPRIMENTO 80CM, D = 40MM (1.1/2"), PARA VASO SANITÁRIO PCD - FORNECIMENTO E INSTALAÇÃO</t>
  </si>
  <si>
    <t>TRE - 0074</t>
  </si>
  <si>
    <t>CABIDE EM METAL CROMADO - FORNECIMENTO E INSTALAÇÃO</t>
  </si>
  <si>
    <t>ENGATE FLEXÍVEL EM INOX, 1/2" x 40CM - FORNECIMENTO E INSTALAÇÃO. AF_12/2013</t>
  </si>
  <si>
    <t>TRE - 0216</t>
  </si>
  <si>
    <t>PORTA PAPEL HIGIÊNICO EM METAL CROMADO – FORNECIMENTO E INSTALAÇÃO</t>
  </si>
  <si>
    <t>SABONETEIRA PLASTICA TIPO DISPENSER PARA SABONETE LIQUIDO COM RESERVATORIO 800 A 1500 ML, INCLUSO FIXAÇÃO. AF_10/2016</t>
  </si>
  <si>
    <t>74125/2</t>
  </si>
  <si>
    <t>ESPELHO CRISTAL 4MM, COM MOLDURA EM ALUMINIO BRILHANTE (DIMENSÕES 0,60 x 1,00M)</t>
  </si>
  <si>
    <t>SABONETEIRA DE PAREDE EM METAL CROMADO, INCLUSO FIXAÇÃO.</t>
  </si>
  <si>
    <t>COPA</t>
  </si>
  <si>
    <t>ÁREA EXTERNA</t>
  </si>
  <si>
    <t>TORNEIRA PLÁSTICA 3/4" - FORNECIMENTO E INSTALAÇÃO</t>
  </si>
  <si>
    <t xml:space="preserve">APLICAÇÃO DE FUNDO SELADOR ACRÍLICO EM PAREDES, UMA DEMÃO </t>
  </si>
  <si>
    <t xml:space="preserve">APLICAÇÃO DE FUNDO SELADOR LÁTEX PVA EM PAREDES, UMA DEMÃO </t>
  </si>
  <si>
    <t>TRE - 0029</t>
  </si>
  <si>
    <t xml:space="preserve">APLICAÇÃO MANUAL DE MASSA ACRÍLICA EM PAREDES, COM ROLO PARA TEXTURA, DUAS DEMÃOS </t>
  </si>
  <si>
    <r>
      <t xml:space="preserve">APLICAÇÃO MANUAL DE PINTURA COM TINTA LÁTEX ACRÍLICA SEMI-BRILHO, EM PAREDES, DUAS DEMÃOS (TINTA ACRÍLICA PREMIUN) - </t>
    </r>
    <r>
      <rPr>
        <b/>
        <sz val="10"/>
        <rFont val="Arial"/>
        <family val="2"/>
      </rPr>
      <t>COR MARFIM</t>
    </r>
  </si>
  <si>
    <t xml:space="preserve">APLICAÇÃO DE FUNDO SELADOR ACRÍLICO EM TETO, UMA DEMÃO </t>
  </si>
  <si>
    <t xml:space="preserve">APLICAÇÃO MANUAL DE MASSA ACRÍLICA EM TETOS, COM ROLO PARA TEXTURA, DUAS DEMÃOS </t>
  </si>
  <si>
    <t>79500/2</t>
  </si>
  <si>
    <t>APLICAÇÃO DE FUNDO PREPARADOR PARA PISO - UMA DEMÃO</t>
  </si>
  <si>
    <t>LIXAMENTO MANUAL EM SUPERFÍCIES METÁLICAS EM OBRA</t>
  </si>
  <si>
    <t>PINTURA SOBRE ARGAMASSAS E CONCRETOS</t>
  </si>
  <si>
    <t>PINTURA DE GRADES DE JANELAS</t>
  </si>
  <si>
    <t>PINTURA DE GRADES DE PORTAS</t>
  </si>
  <si>
    <t>PREVENÇÃO E COMBATE À INCÊNDIO</t>
  </si>
  <si>
    <t>SINALIZAÇÃO VISUAL</t>
  </si>
  <si>
    <t>TRE - 0071</t>
  </si>
  <si>
    <t>PLACA DE IDENTIFICAÇÃO DE AMBIENTES EM ACRILICO TRANSPARENTE ADESIVADO COM DETALHE CIRCULAR, BORDA POLIDA, DIMENSÕES  25,00 x 9,50CM – PADRÃO TRE.</t>
  </si>
  <si>
    <t>PLACA DE INAUGURAÇÃO EM AÇO INOX, PINTURA EM CORROSÃO, DIMENSÕES 50 x 40CM (L x A) - FORNECIMENTO E INSTALAÇÃO</t>
  </si>
  <si>
    <t>TRE - 0097</t>
  </si>
  <si>
    <t>TRE - 0098</t>
  </si>
  <si>
    <t>LIMPEZA FINAL DA OBRA</t>
  </si>
  <si>
    <t>LIMPEZA DE PISO CERÂMICO OU PORCELANATO COM VASSOURA A SECO</t>
  </si>
  <si>
    <t>LIMPEZA DE PISO CERÂMICO OU PORCELANATO UTILIZANDO ÁCIDO MURIÁTICO</t>
  </si>
  <si>
    <t>LIMPEZA DE REVESTIMENTO CERÂMICO EM PAREDE UTILIZANDO ÁCIDO MURIÁTICO</t>
  </si>
  <si>
    <t>LIMPEZA DE CONTRAPISO COM VASSOURA A SECO</t>
  </si>
  <si>
    <t>LIMPEZA DE FORRO REMOVÍVEL COM PANO ÚMIDO</t>
  </si>
  <si>
    <t>PLACA DA OBRA EM CHAPA GALVANIZADA ADESIVADA, PADRÃO CREA-AM, DIMENSÕES 1,20 x 1,00 (L x A)</t>
  </si>
  <si>
    <t>TRE - 0080</t>
  </si>
  <si>
    <r>
      <t xml:space="preserve">ATERRO MANUAL COM AREIA, ADENSAMENTO HIDRÁULICO, UTILIZANDO SOQUETE DE MADEIRA </t>
    </r>
    <r>
      <rPr>
        <b/>
        <sz val="10"/>
        <rFont val="Arial"/>
        <family val="2"/>
      </rPr>
      <t>(FOSSA/SUMIDOURO)</t>
    </r>
  </si>
  <si>
    <r>
      <t xml:space="preserve">REATERRO MANUAL APILOADO COM SOQUETE </t>
    </r>
    <r>
      <rPr>
        <b/>
        <sz val="10"/>
        <color rgb="FF000000"/>
        <rFont val="Arial"/>
        <family val="2"/>
      </rPr>
      <t>(FUNDAÇÕES)</t>
    </r>
  </si>
  <si>
    <r>
      <t xml:space="preserve">PILARETE OU CINTA EM CONCRETO ARMADO (FÔRMA, ARMADURA E CONCRETO) - 10 x 20CM - </t>
    </r>
    <r>
      <rPr>
        <b/>
        <sz val="10"/>
        <rFont val="Arial"/>
        <family val="1"/>
      </rPr>
      <t>PILARETES DAS PLATIBANDAS</t>
    </r>
  </si>
  <si>
    <t>TRE - 0168</t>
  </si>
  <si>
    <t xml:space="preserve">REVESTIMENTO EM PASTILHAS CERÂMICAS 5x5cm, EM PINGADEIRA DE ALVENARIA DE UMA VEZ </t>
  </si>
  <si>
    <t>TRE - 0263</t>
  </si>
  <si>
    <r>
      <rPr>
        <b/>
        <sz val="10"/>
        <rFont val="Arial"/>
        <family val="1"/>
      </rPr>
      <t>IMPERMEABILIZAÇÃO DE CALHA DE CONCRETO</t>
    </r>
    <r>
      <rPr>
        <sz val="10"/>
        <rFont val="Arial"/>
        <family val="1"/>
      </rPr>
      <t xml:space="preserve"> COM MANTA ASFÁLTICA, UMA CAMADA, INCLUISVE APLICAÇÃO DE PRIMER ASFÁLTICO, E = 3MM  </t>
    </r>
    <r>
      <rPr>
        <b/>
        <sz val="10"/>
        <rFont val="Arial"/>
        <family val="1"/>
      </rPr>
      <t>(TIPO III, CLASSE B, ACABAMENTO PP)</t>
    </r>
  </si>
  <si>
    <r>
      <rPr>
        <b/>
        <sz val="10"/>
        <rFont val="Arial"/>
        <family val="1"/>
      </rPr>
      <t>IMPERMEABILIZAÇÃO DE RALOS OU PASSAGENS DE TUBOS</t>
    </r>
    <r>
      <rPr>
        <sz val="10"/>
        <rFont val="Arial"/>
        <family val="1"/>
      </rPr>
      <t xml:space="preserve"> COM MANTA ASFÁLTICA, INCLUISVE APLICAÇÃO DE PRIMER ASFÁLTICO, E = 3MM </t>
    </r>
    <r>
      <rPr>
        <b/>
        <sz val="10"/>
        <rFont val="Arial"/>
        <family val="1"/>
      </rPr>
      <t>(TIPO III, CLASSE B, ACABAMENTO PP)</t>
    </r>
  </si>
  <si>
    <t>TRAMA DE AÇO COMPOSTA POR TERÇAS PARA TELHADOS DE ATÉ DUAS ÁGUAS PARA TELHA ONDULADA OU TRAPEZOIDAL DE FIBROCIMENTO, METÁLICA, PLÁSTICA OU TERMOACÚSTICA, INCLUSO TRANSPORTE VERTICAL</t>
  </si>
  <si>
    <t>RUFO EM CHAPA DE AÇO GALVANIZADA Nº 20 (E = 0.95MM) PARA TELHADO, LARGURA LIVRE 35CM, CHUMBADO EM ALVENARIA OU CONCRETO</t>
  </si>
  <si>
    <t>TRE - 0265</t>
  </si>
  <si>
    <t>FABRICAÇÃO E INSTALAÇÃO DE TESOURA (INTEIRA OU MEIA) EM AÇO, VÃOS MAIORES QUE 6,00M E MENORES QUE 12,00M, INCLUSO IÇAMENTO</t>
  </si>
  <si>
    <t>KG</t>
  </si>
  <si>
    <t>TRE - 0266</t>
  </si>
  <si>
    <t>TRE - 0269</t>
  </si>
  <si>
    <t>JANELAS DE ALUMINIO COM VIDRO</t>
  </si>
  <si>
    <t>TRE - 0154</t>
  </si>
  <si>
    <t>TRE - 0272</t>
  </si>
  <si>
    <t>TRE - 0273</t>
  </si>
  <si>
    <t xml:space="preserve">GRADE FIXA EM METALON COM REQUADRO PEÇAS DE 40x40x1.50MM, MONTANTE CENTRAL EM PEÇAS DE 20x20x1.50MM E BARRAS HORIZONTAIS EM PEÇAS DE 40x20x1.50MM, FIXADAS NO MÁXIMO A CADA 6,00CM (FACE A FACE) </t>
  </si>
  <si>
    <t>TRE - 0276</t>
  </si>
  <si>
    <t>TRE - 0278</t>
  </si>
  <si>
    <t>TRE - 0279</t>
  </si>
  <si>
    <t>TRE - 0280</t>
  </si>
  <si>
    <t>LUMINÁRIA DE EMERGÊNCIA - FORNECIMENTO E INSTALAÇÃO</t>
  </si>
  <si>
    <t>CORDOALHA DE COBRE NU, 16MM², ENTERRADA, COM CONECTOR, INCLUSIVE ABERTURA E REATERRO DE VALAS - FORNECIMENTO E INSTALAÇÃO</t>
  </si>
  <si>
    <t>TRE - 0281</t>
  </si>
  <si>
    <t>TRE - 0282</t>
  </si>
  <si>
    <t>CAIXA DE INSPEÇÃO PARA ATERRAMENTO, CIRCULAR, EM POLIETILENO, DIÂMETRO INTERNO 30CM</t>
  </si>
  <si>
    <t>TRE - 0283</t>
  </si>
  <si>
    <t>TRE - 0088</t>
  </si>
  <si>
    <t>ELETROCALHA METÁLICA PERFURADA 150 x 100 x 300MM, SEM TAMPA, FIXADA EM LAJE - FORNECIMENTO E INSTALAÇÃO</t>
  </si>
  <si>
    <t>EMENDA INTERNA "U"  150 x 100MM PERFURADA PARA ELETROCALHA METÁLICA - FORNECIMENTO E INSTALAÇÃO</t>
  </si>
  <si>
    <t>TRE - 0285</t>
  </si>
  <si>
    <t>QUADRO DE DISTRIBUIÇÃO PARA TELEFONE Nº 2 - 20 x 20 x 12CM - EM CHAPA METÁLICA DE EMBUTIR, SEM ACESSÓRIOS, PADRÃO TELEBRÁS - FORNECIMENTO E INSTALAÇÃO</t>
  </si>
  <si>
    <t>73749/1</t>
  </si>
  <si>
    <t>CAIXA ENTERRADA PARA INSTALAÇÕES TELEFÔNICAS TIPO R1, 60 x 35 x 50CM, EM BLOCO DE CONCRETO ESTRUTURAL</t>
  </si>
  <si>
    <t>TAMPA DE FERRO FUNDIDO PARA CAIXA R1, PADRÃO TELEBRÁS COMPLETO - FORNECIMENTO E INSTALAÇÃO</t>
  </si>
  <si>
    <t xml:space="preserve">ELETRODUTO RÍGIDO ROSCÁVEL, PVC DN 25MM (3/4"), PARA CIRCUITOS TERMINAIS, INSTALADO EM PAREDE </t>
  </si>
  <si>
    <t>CABO TELEFÔNICO CCI - 50, 1 PAR, INSTALADO EM ENTRADA DE EDIFICAÇÃO - FORNECIMENTO E INSTALAÇÃO</t>
  </si>
  <si>
    <t>REATERRO MANUAL APILOADO COM SOQUETE</t>
  </si>
  <si>
    <t>SERVIÇO DE MONTAGEM DE QUADRO TELEFÔNICO Nº 2, INCLUINDO ACESSÓRIOS TIPO BLOCOS BARGOA, SUPORTES E CONECTORES</t>
  </si>
  <si>
    <t>PATCH PANEL 24 PORTAS, CATEGORIA 6 - FORNECIMENTO E INSTALAÇÃO, INCLUSIVE IDENTIFICAÇÃO DOS PONTOS</t>
  </si>
  <si>
    <t>TRE - 0286</t>
  </si>
  <si>
    <t>DISTRIBUIÇÃO DE ÁGUA FRIA - COPA</t>
  </si>
  <si>
    <t>TRE - 0290</t>
  </si>
  <si>
    <t>TRE - 0291</t>
  </si>
  <si>
    <t>TRE - 0292</t>
  </si>
  <si>
    <t>TRE - 0296</t>
  </si>
  <si>
    <r>
      <t xml:space="preserve">BITE DE GRANITO COM BORDAS RETAS POLIDAS, ASSENTADO EM PISO - 5,00 x 2,00CM </t>
    </r>
    <r>
      <rPr>
        <b/>
        <sz val="10"/>
        <rFont val="Arial"/>
        <family val="2"/>
      </rPr>
      <t>(GRANITO BRANCO SIENA)</t>
    </r>
  </si>
  <si>
    <r>
      <t xml:space="preserve">PEITORIL EM GRANITO (PEDRA DUPLA ASSENTADA EM DOIS NÍVEIS), LARGURA TOTAL 20CM, ESPESSURA 2,00CM, ASSENTADO COM ARGAMASSA COLANTE </t>
    </r>
    <r>
      <rPr>
        <b/>
        <sz val="10"/>
        <color rgb="FF000000"/>
        <rFont val="Arial"/>
        <family val="2"/>
      </rPr>
      <t>(GRANITO BRANCO SIENA)</t>
    </r>
  </si>
  <si>
    <t>TRE - 0299</t>
  </si>
  <si>
    <t>ESPELHO PARA PCD, LAPIDADO, COLADO SOBRE ESTRUTURA DE MADEIRA INCLINADA, INCLUSIVE PINTURA EM VERNIZ, DIMENSÕES 0,60 x 1,00M - FORNECIMENTO E INSTALAÇÃO</t>
  </si>
  <si>
    <t>TRE - 0300</t>
  </si>
  <si>
    <t>VÁLVULA EM METAL CROMADO 1.1/2" X 1.1/2" PARA TANQUE OU LAVATÓRIO, COM OU SEM LADRÃO - FORNECIMENTO E INSTALAÇÃO</t>
  </si>
  <si>
    <t>SIFÃO DO TIPO FLEXÍVEL EM PVC 1" X 1.1/2" - FORNECIMENTO E INSTALAÇÃO</t>
  </si>
  <si>
    <t>TRE - 0301</t>
  </si>
  <si>
    <t>CHUVEIRO METÁLICO DE PAREDE, COM BRAÇO/CANO, SEM DESVIADOR - FORNECIMENTO E INSTALAÇÃO</t>
  </si>
  <si>
    <t>TRE - 0302</t>
  </si>
  <si>
    <t xml:space="preserve">ENGATE FLEXÍVEL EM INOX, 1/2" x 40CM - FORNECIMENTO E INSTALAÇÃO. </t>
  </si>
  <si>
    <t>REGISTRO DE PRESSÃO, LATÃO, ROSCÁVEL, 3/4" - FORNECIDO E INSTALADO EM RAMAL DE ÁGUA</t>
  </si>
  <si>
    <t>TRE - 0303</t>
  </si>
  <si>
    <t>TORNEIRA PARA TANQUE, DE PAREDE, COM BICO, METAL CROMADO – FORNECIMENTO E INSTALAÇÃO</t>
  </si>
  <si>
    <r>
      <t xml:space="preserve">APLICAÇÃO MANUAL DE PINTURA COM TINTA LÁTEX ACRÍLICA SEMI-BRILHO, EM PAREDES, DUAS DEMÃOS (TINTA ACRÍLICA PREMIUN) - </t>
    </r>
    <r>
      <rPr>
        <b/>
        <sz val="10"/>
        <rFont val="Arial"/>
        <family val="2"/>
      </rPr>
      <t>COR MARROM</t>
    </r>
  </si>
  <si>
    <t>TRE - 0304</t>
  </si>
  <si>
    <t>TRE - 0305</t>
  </si>
  <si>
    <r>
      <t xml:space="preserve">PINTURA ACRÍLICA EM PISO CIMENTADO, TRÊS DEMÃOS - </t>
    </r>
    <r>
      <rPr>
        <b/>
        <sz val="10"/>
        <rFont val="Arial"/>
        <family val="2"/>
      </rPr>
      <t>COR CONCRETO</t>
    </r>
  </si>
  <si>
    <r>
      <t xml:space="preserve">APLICAÇÃO MANUAL DE PINTURA COM TINTA LÁTEX ACRÍLICA SEMI-BRILHO EM TETO, DUAS DEMÃOS (TINTA ACRÍLICA PREMIUN) - </t>
    </r>
    <r>
      <rPr>
        <b/>
        <sz val="10"/>
        <rFont val="Arial"/>
        <family val="2"/>
      </rPr>
      <t>COR MARFIM</t>
    </r>
  </si>
  <si>
    <r>
      <t xml:space="preserve">ENCARREGADO GERAL COM ENCARGOS COMPLEMENTARES </t>
    </r>
    <r>
      <rPr>
        <b/>
        <sz val="10"/>
        <rFont val="Arial"/>
        <family val="2"/>
      </rPr>
      <t>(MENSALISTA - LEIS SOCIAIS 48,92%)</t>
    </r>
  </si>
  <si>
    <t>DATA:</t>
  </si>
  <si>
    <t>1.1</t>
  </si>
  <si>
    <t>1.2</t>
  </si>
  <si>
    <t>1.3</t>
  </si>
  <si>
    <t>TRE - 0306</t>
  </si>
  <si>
    <t>PLACA DE SINALIZAÇÃO DE EXTINTOR, FOTOLUMINESCENTE, QUADRADA 20 x 20CM, EM PVC 2MM, ANTICHAMAS (SÍMBOLOS, CORES E PICTOGRAMAS CONFORME NBR 13434)</t>
  </si>
  <si>
    <t>TRE - 0307</t>
  </si>
  <si>
    <t>PLACA DE SINALIZAÇÃO DE SAÍDA DE EMERGÊNCIA, FOTOLUMINESCENTE, DIMENSÕES 13 x 26CM, EM PVC 2MM, ANTICHAMAS (SÍMBOLOS, CORES E PICTOGRAMAS CONFORME NBR 13434)</t>
  </si>
  <si>
    <t>TRE - 0308</t>
  </si>
  <si>
    <t>LOGOMARCA DO TRE, EM CHAPAS DE ACM (CORES VERDE, AMARELO E AZUL), ALTURA 1,00M, ESTRUTURADA SOBRE PERFIS DE ALUMINIO - FORNECIMENTO E INSTALAÇÃO</t>
  </si>
  <si>
    <t>TRE - 0309</t>
  </si>
  <si>
    <t>TRE - 0310</t>
  </si>
  <si>
    <t>SERVIÇOS DIVERSOS</t>
  </si>
  <si>
    <t>TRE - 0121</t>
  </si>
  <si>
    <t>PELÍCULA DE INSULFILM PRETO 100% - FORNECIMENTO E APLICAÇÃO</t>
  </si>
  <si>
    <t>TRE  - 0021</t>
  </si>
  <si>
    <t>ESCADA TIPO MARINHEIRO COM GAIOLA DE PROTEÇÃO, CONSTITUÍDA DE BARRAS CHATAS METÁLICAS E TUBOS GALVANIZADOS 1”, CHUMBAMENTO COM ARGMASSA</t>
  </si>
  <si>
    <t>TRE - 0311</t>
  </si>
  <si>
    <t>EXECUÇÃO DE TUBOS DE PASSAGEM EM PVC (BUZINOTES), DIÂMETRO 50MM, EM PAREDE DE ALVENARIA</t>
  </si>
  <si>
    <t>H</t>
  </si>
  <si>
    <t>4.1</t>
  </si>
  <si>
    <t>4.2</t>
  </si>
  <si>
    <t>4.3</t>
  </si>
  <si>
    <t>4.4</t>
  </si>
  <si>
    <t>LIMPEZA PRELIMINAR DA ESTRUTURA EXISTENTE</t>
  </si>
  <si>
    <t xml:space="preserve">PONTO DE INTURRUPTOR INDIVIDUAL TREE-WAY EM PAREDE, CIRCUÍTO 2.50MM², INCLUINDO INTERRUPTOR PARALELO, ELETRODUTO CORRUGADO FLEXÍVEL EM PVC, CABOS, CAIXAS, RASGO, QUEBRA E CHUMBAMENTO </t>
  </si>
  <si>
    <t xml:space="preserve">PONTO DE INTERRUPTOR DUPLO SIMPLES EM PAREDE, CIRCUÍTO 2.50MM², INCLUINDO INTERRUPTOR DUPLO, CAIXA, ELETRODUTO PVC FLEXÍVEL CORRUGADO ¾", CABOS, RASGO, QUEBRA E CHUMBAMENTO </t>
  </si>
  <si>
    <t>PONTO DE INTERRUPTOR INDIVIDUAL SIMPLES EM PAREDE, CIRCUÍTO 2.50MM², INCLUINDO INTERRUPTOR INDIVIDUAL, CAIXA, ELETRODUTO PVC FLEXÍVEL CORRUGADO ¾", CABOS, RASGO, QUEBRA E CHUMBAMENTO</t>
  </si>
  <si>
    <r>
      <rPr>
        <b/>
        <sz val="10"/>
        <rFont val="Arial"/>
        <family val="2"/>
      </rPr>
      <t>PONTO DE TOMADA BAIXA 10A, INDIVIDUAL</t>
    </r>
    <r>
      <rPr>
        <sz val="10"/>
        <rFont val="Arial"/>
        <family val="2"/>
      </rPr>
      <t xml:space="preserve">, MONOFÁSICA, EM PAREDE, CIRCUÍTO </t>
    </r>
    <r>
      <rPr>
        <b/>
        <sz val="10"/>
        <color rgb="FF000000"/>
        <rFont val="Arial"/>
        <family val="2"/>
      </rPr>
      <t>4.00MM²</t>
    </r>
    <r>
      <rPr>
        <sz val="10"/>
        <color rgb="FF000000"/>
        <rFont val="Arial"/>
        <family val="2"/>
      </rPr>
      <t>, INCLUINDO TOMADA 10A/250V, CAIXA, ELETRODUTO FLEXÍVEL CORRUGADO ¾”, CABO, RASGO, QUEBRA E CHUMBAMENTO</t>
    </r>
  </si>
  <si>
    <r>
      <rPr>
        <b/>
        <sz val="10"/>
        <rFont val="Arial"/>
        <family val="2"/>
      </rPr>
      <t>PONTO DE TOMADA BAIXA 10A, DUPLA</t>
    </r>
    <r>
      <rPr>
        <sz val="10"/>
        <rFont val="Arial"/>
        <family val="2"/>
      </rPr>
      <t xml:space="preserve">, MONOFÁSICA, EM PAREDE, CIRCUÍTO </t>
    </r>
    <r>
      <rPr>
        <b/>
        <sz val="10"/>
        <color rgb="FF000000"/>
        <rFont val="Arial"/>
        <family val="2"/>
      </rPr>
      <t>4.00MM²</t>
    </r>
    <r>
      <rPr>
        <sz val="10"/>
        <color rgb="FF000000"/>
        <rFont val="Arial"/>
        <family val="2"/>
      </rPr>
      <t xml:space="preserve">, INCLUINDO TOMADA 10A/250V, CAIXA, ELETRODUTO FLEXÍVEL CORRUGADO ¾”, CABO, RASGO, QUEBRA E CHUMBAMENTO </t>
    </r>
  </si>
  <si>
    <r>
      <rPr>
        <b/>
        <sz val="10"/>
        <rFont val="Arial"/>
        <family val="2"/>
      </rPr>
      <t>PONTO DE TOMADA MÉDIA 10A, INDIVIDUAL</t>
    </r>
    <r>
      <rPr>
        <sz val="10"/>
        <rFont val="Arial"/>
        <family val="2"/>
      </rPr>
      <t xml:space="preserve">, MONOFÁSICA, EM PAREDE, CIRCUÍTO </t>
    </r>
    <r>
      <rPr>
        <b/>
        <sz val="10"/>
        <color rgb="FF000000"/>
        <rFont val="Arial"/>
        <family val="2"/>
      </rPr>
      <t>4.00MM²</t>
    </r>
    <r>
      <rPr>
        <sz val="10"/>
        <color rgb="FF000000"/>
        <rFont val="Arial"/>
        <family val="2"/>
      </rPr>
      <t>, INCLUINDO TOMADA 10A/250V, CAIXA, ELETRODUTO PVC FLEXÍVEL CORRUGADO ¾”, CABO, RASGO, QUEBRA E CHUMBAMENTO</t>
    </r>
  </si>
  <si>
    <r>
      <rPr>
        <b/>
        <sz val="10"/>
        <rFont val="Arial"/>
        <family val="2"/>
      </rPr>
      <t>PONTO DE TOMADA MÉDIA 10A, DUPLA</t>
    </r>
    <r>
      <rPr>
        <sz val="10"/>
        <rFont val="Arial"/>
        <family val="2"/>
      </rPr>
      <t xml:space="preserve">, MONOFÁSICA, EM PAREDE, CIRCUÍTO </t>
    </r>
    <r>
      <rPr>
        <b/>
        <sz val="10"/>
        <color rgb="FF000000"/>
        <rFont val="Arial"/>
        <family val="2"/>
      </rPr>
      <t>4.00MM²</t>
    </r>
    <r>
      <rPr>
        <sz val="10"/>
        <color rgb="FF000000"/>
        <rFont val="Arial"/>
        <family val="2"/>
      </rPr>
      <t xml:space="preserve">, INCLUINDO TOMADA 10A/250V, CAIXA, ELETRODUTO PVC FLEXÍVEL CORRUGADO ¾”, CABO, RASGO, QUEBRA E CHUMBAMENTO </t>
    </r>
  </si>
  <si>
    <r>
      <rPr>
        <b/>
        <sz val="10"/>
        <rFont val="Arial"/>
        <family val="2"/>
      </rPr>
      <t>PONTO DE TOMADA ALTA 10A, INDIVIDUAL</t>
    </r>
    <r>
      <rPr>
        <sz val="10"/>
        <rFont val="Arial"/>
        <family val="2"/>
      </rPr>
      <t>, MONOFÁSICA, EM PAREDE, CIRCUÍTO 4.00MM², INCLUINDO TOMADA 10A/250V, CAIXA, ELETRODUTO PVC FLEXÍVEL CORRUGADO ¾”, CABO, RASGO, QUEBRA E CHUMBAMENTO</t>
    </r>
  </si>
  <si>
    <r>
      <rPr>
        <b/>
        <sz val="10"/>
        <rFont val="Arial"/>
        <family val="2"/>
      </rPr>
      <t>PONTO DE TOMADA ALTA 20A</t>
    </r>
    <r>
      <rPr>
        <sz val="10"/>
        <rFont val="Arial"/>
        <family val="2"/>
      </rPr>
      <t xml:space="preserve">, </t>
    </r>
    <r>
      <rPr>
        <b/>
        <sz val="10"/>
        <rFont val="Arial"/>
        <family val="2"/>
      </rPr>
      <t>INDIVIDUAL, BIFÁSICA</t>
    </r>
    <r>
      <rPr>
        <sz val="10"/>
        <rFont val="Arial"/>
        <family val="2"/>
      </rPr>
      <t xml:space="preserve">, EM PAREDE, CIRCUÍTO 4.00MM², INCLUINDO TOMADA 20A/250V, CAIXA, ELETRODUTO FLEXÍVEL CORRUGADO ¾”, CABO, RASGO, QUEBRA E CHUMBAMENTO </t>
    </r>
  </si>
  <si>
    <t xml:space="preserve">PONTO DE TOMADA TELEFÔNICA EM PAREDE, INCLUINDO TOMADA RJ11, CAIXA, CONEXÕES, ELETRODUTO CORRUGADO PVC FLEXÍVEL ¾”, CABO UTP CAT. 6, RASGO, QUEBRA E CHUMBAMENTO </t>
  </si>
  <si>
    <r>
      <t xml:space="preserve">ELETRODUTO RÍGIDO ROSCÁVEL, PVC, DN 50MM (1.1/2") - FORNECIMENTO E INSTALAÇÃO </t>
    </r>
    <r>
      <rPr>
        <b/>
        <sz val="10"/>
        <rFont val="Arial"/>
        <family val="2"/>
      </rPr>
      <t>(ELETRODUTO APARENTE PARA DESCIDA DOS CABOS ATÉ O RACK)</t>
    </r>
  </si>
  <si>
    <r>
      <t xml:space="preserve">SERVIÇO DE INSTALAÇÃO DE TUBO DE PVC, SÉRIE NORMAL, ESGOTO PREDIAL, </t>
    </r>
    <r>
      <rPr>
        <b/>
        <sz val="10"/>
        <rFont val="Arial"/>
        <family val="2"/>
      </rPr>
      <t>DN 50MM</t>
    </r>
    <r>
      <rPr>
        <sz val="10"/>
        <rFont val="Arial"/>
        <family val="2"/>
      </rPr>
      <t xml:space="preserve"> (INSTALADO EM RAMAL DE DESCARGA OU RAMAL DE ESGOTO SANITÁRIO), INCLUSIVE CONEXÕES, CORTES E FIXAÇÕES, PARA PRÉDIOS (COMPOSIÇÃO REPRESENTATIVA)</t>
    </r>
  </si>
  <si>
    <t>BRASÃO EM CHAPA DE AÇO INOX, ESPESSURA 2MM, ALTURA 50CM, TIPO CAIXA, PINTURA AUTOMOTIVA COLORIDA EM CORROSÃO - FORNECIMENTO E INSTALAÇÃO</t>
  </si>
  <si>
    <t>6.1</t>
  </si>
  <si>
    <t>6.2</t>
  </si>
  <si>
    <t>6.3</t>
  </si>
  <si>
    <t>CHAPISCO APLICADO NO TETO, COM COLHER DE PEDREIRO, ARGAMASSA TRAÇO 1:3 COM PREPARO EM BETONEIRA 400L</t>
  </si>
  <si>
    <t>ESCAVAÇÃO MANUAL DE VALA COM PROFUNDIDADE MENOR OU IGUAL A 1,30M</t>
  </si>
  <si>
    <t>INFRAESTRUTURA - AMPLIAÇÃO DO PRÉDIO</t>
  </si>
  <si>
    <t>SUPRAESTRUTURA - AMPLIAÇÃO DO PRÉDIO</t>
  </si>
  <si>
    <t>MUROS - SERVIÇOS ESTRUTURAIS</t>
  </si>
  <si>
    <t>7.1.1</t>
  </si>
  <si>
    <t>7.1.2</t>
  </si>
  <si>
    <t>7.2.1</t>
  </si>
  <si>
    <r>
      <t xml:space="preserve">MONTAGEM E DESMONTAGEM DE FÔRMA DE </t>
    </r>
    <r>
      <rPr>
        <b/>
        <sz val="10"/>
        <color rgb="FF000000"/>
        <rFont val="Arial"/>
        <family val="2"/>
      </rPr>
      <t>PILARES (ARRANQUE)</t>
    </r>
    <r>
      <rPr>
        <sz val="10"/>
        <color rgb="FF000000"/>
        <rFont val="Arial"/>
        <family val="1"/>
      </rPr>
      <t xml:space="preserve"> RETANGULARES E ESTRUTURAS SIMILARES, COM ÁREA MÉDIA DAS SEÇÕES MENOR OU IGUAL A 0,25M², PÉ DIREITO SIMPLES, EM MADEIRA SERRADA, DUAS UTILIZAÇÕES</t>
    </r>
  </si>
  <si>
    <t>7.2.2</t>
  </si>
  <si>
    <r>
      <t>ENGENHEIRO CIVIL PLENO COM ENCARGOS COMPLEMENTARES</t>
    </r>
    <r>
      <rPr>
        <sz val="10"/>
        <rFont val="Arial"/>
        <family val="2"/>
      </rPr>
      <t xml:space="preserve"> </t>
    </r>
    <r>
      <rPr>
        <b/>
        <sz val="10"/>
        <rFont val="Arial"/>
        <family val="2"/>
      </rPr>
      <t>(HORISTA - LEIS SOCIAIS 48,92%)</t>
    </r>
  </si>
  <si>
    <r>
      <t xml:space="preserve">ARMAÇÃO DE PILAR OU VIGA DE ESTRUTURA CONVENCIONAL DE CONCRETO ARMADO EM EDIFICAÇÃO TÉRREA, UTILIZANDO CA-50 DE </t>
    </r>
    <r>
      <rPr>
        <b/>
        <sz val="10"/>
        <color rgb="FF000000"/>
        <rFont val="Arial"/>
        <family val="2"/>
      </rPr>
      <t>10.0MM</t>
    </r>
    <r>
      <rPr>
        <sz val="10"/>
        <color rgb="FF000000"/>
        <rFont val="Arial"/>
        <family val="1"/>
      </rPr>
      <t xml:space="preserve"> - MONTAGEM</t>
    </r>
  </si>
  <si>
    <r>
      <t xml:space="preserve">ARMAÇÃO DE PILAR OU VIGA DE ESTRUTURA CONVENCIONAL DE CONCRETO ARMADO EM EDIFICAÇÃO TÉRREA, UTILIZANDO CA-60 DE </t>
    </r>
    <r>
      <rPr>
        <b/>
        <sz val="10"/>
        <color rgb="FF000000"/>
        <rFont val="Arial"/>
        <family val="2"/>
      </rPr>
      <t>5.0MM</t>
    </r>
    <r>
      <rPr>
        <sz val="10"/>
        <color rgb="FF000000"/>
        <rFont val="Arial"/>
        <family val="1"/>
      </rPr>
      <t xml:space="preserve"> - MONTAGEM</t>
    </r>
  </si>
  <si>
    <r>
      <t xml:space="preserve">ARMAÇÃO DE BLOCO, VIGA BALDRAME OU SAPATA UTILIZANDO AÇO CA-50 DE </t>
    </r>
    <r>
      <rPr>
        <b/>
        <sz val="10"/>
        <color rgb="FF000000"/>
        <rFont val="Arial"/>
        <family val="2"/>
      </rPr>
      <t xml:space="preserve">6.3MM </t>
    </r>
    <r>
      <rPr>
        <sz val="10"/>
        <color rgb="FF000000"/>
        <rFont val="Arial"/>
        <family val="1"/>
      </rPr>
      <t>- MONTAGEM</t>
    </r>
  </si>
  <si>
    <r>
      <t xml:space="preserve">ARMAÇÃO DE BLOCO, VIGA BALDRAME OU SAPATA UTILIZANDO AÇO CA-50 DE </t>
    </r>
    <r>
      <rPr>
        <b/>
        <sz val="10"/>
        <color rgb="FF000000"/>
        <rFont val="Arial"/>
        <family val="2"/>
      </rPr>
      <t xml:space="preserve">8.0MM </t>
    </r>
    <r>
      <rPr>
        <sz val="10"/>
        <color rgb="FF000000"/>
        <rFont val="Arial"/>
        <family val="1"/>
      </rPr>
      <t>- MONTAGEM</t>
    </r>
  </si>
  <si>
    <r>
      <t xml:space="preserve">ARMAÇÃO DE LAJE DE UMA ESTRUTURA CONVENCIONAL DE CONCRETO ARMADO EM UMA EDIFICAÇÃO TÉRREA, UTILIZANDO AÇO CA-50 DE </t>
    </r>
    <r>
      <rPr>
        <b/>
        <sz val="10"/>
        <color rgb="FF000000"/>
        <rFont val="Arial"/>
        <family val="2"/>
      </rPr>
      <t xml:space="preserve">6.3MM </t>
    </r>
    <r>
      <rPr>
        <sz val="10"/>
        <color rgb="FF000000"/>
        <rFont val="Arial"/>
        <family val="1"/>
      </rPr>
      <t xml:space="preserve">- MONTAGEM </t>
    </r>
  </si>
  <si>
    <r>
      <t xml:space="preserve">ARMAÇÃO DE LAJE DE UMA ESTRUTURA CONVENCIONAL DE CONCRETO ARMADO EM UMA EDIFICAÇÃO TÉRREA, UTILIZANDO AÇO CA-50 DE </t>
    </r>
    <r>
      <rPr>
        <b/>
        <sz val="10"/>
        <color rgb="FF000000"/>
        <rFont val="Arial"/>
        <family val="2"/>
      </rPr>
      <t>8.0MM</t>
    </r>
    <r>
      <rPr>
        <sz val="10"/>
        <color rgb="FF000000"/>
        <rFont val="Arial"/>
        <family val="1"/>
      </rPr>
      <t xml:space="preserve"> - MONTAGEM </t>
    </r>
  </si>
  <si>
    <r>
      <t xml:space="preserve">ARMAÇÃO DE PILAR OU VIGA DE ESTRUTURA CONVENCIONAL DE CONCRETO ARMADO EM EDIFICAÇÃO TÉRREA, UTILIZANDO CA-50 DE </t>
    </r>
    <r>
      <rPr>
        <b/>
        <sz val="10"/>
        <color rgb="FF000000"/>
        <rFont val="Arial"/>
        <family val="2"/>
      </rPr>
      <t xml:space="preserve">8.0MM </t>
    </r>
    <r>
      <rPr>
        <sz val="10"/>
        <color rgb="FF000000"/>
        <rFont val="Arial"/>
        <family val="1"/>
      </rPr>
      <t>- MONTAGEM</t>
    </r>
  </si>
  <si>
    <t>7.3.1</t>
  </si>
  <si>
    <t>7.3.2</t>
  </si>
  <si>
    <r>
      <t xml:space="preserve">ARMAÇÃO DE BLOCO, VIGA BALDRAME OU SAPATA UTILIZANDO AÇO CA-50 DE </t>
    </r>
    <r>
      <rPr>
        <b/>
        <sz val="10"/>
        <color rgb="FF000000"/>
        <rFont val="Arial"/>
        <family val="2"/>
      </rPr>
      <t xml:space="preserve">5.0MM </t>
    </r>
    <r>
      <rPr>
        <sz val="10"/>
        <color rgb="FF000000"/>
        <rFont val="Arial"/>
        <family val="1"/>
      </rPr>
      <t>- MONTAGEM</t>
    </r>
  </si>
  <si>
    <t>7.3.3</t>
  </si>
  <si>
    <t>7.3.4</t>
  </si>
  <si>
    <t>7.4.1</t>
  </si>
  <si>
    <t>7.4.2</t>
  </si>
  <si>
    <t>TRE - 0314</t>
  </si>
  <si>
    <t xml:space="preserve">CONCRETAGEM DE SAPATAS, FCK 25 MPA, COM USO DE JERICA, LANÇAMENTO, ADENSAMENTO E ACABAMENTO </t>
  </si>
  <si>
    <t>TRE - 0315</t>
  </si>
  <si>
    <t xml:space="preserve">CONCRETAGEM DE BLOCOS DE COROAMENTO E VIGAS BALDRAME, FCK 25 MPA, COM USO DE JERICA, LANÇAMENTO, ADENSAMENTO E ACABAMENTO </t>
  </si>
  <si>
    <t>8.2.1</t>
  </si>
  <si>
    <t>8.2.2</t>
  </si>
  <si>
    <t>SUPRAESTRUTURA - COBERTURA DO PRÉDIO</t>
  </si>
  <si>
    <t>8.2.3</t>
  </si>
  <si>
    <t>SERVIÇOS PRELIMINARES NA ESTRUTURA EXISTENTE</t>
  </si>
  <si>
    <t>8.3.1</t>
  </si>
  <si>
    <t>8.3.2</t>
  </si>
  <si>
    <t>9.1</t>
  </si>
  <si>
    <t>9.2.1</t>
  </si>
  <si>
    <t>9.2</t>
  </si>
  <si>
    <t>9.1.1</t>
  </si>
  <si>
    <t>9.1.2</t>
  </si>
  <si>
    <t>9.2.2</t>
  </si>
  <si>
    <r>
      <t xml:space="preserve">ARMAÇÃO DE PILAR OU VIGA DE ESTRUTURA CONVENCIONAL DE CONCRETO ARMADO EM EDIFICAÇÃO TÉRREA, UTILIZANDO CA-50 DE </t>
    </r>
    <r>
      <rPr>
        <b/>
        <sz val="10"/>
        <color rgb="FF000000"/>
        <rFont val="Arial"/>
        <family val="2"/>
      </rPr>
      <t>6.3MM</t>
    </r>
    <r>
      <rPr>
        <sz val="10"/>
        <color rgb="FF000000"/>
        <rFont val="Arial"/>
        <family val="1"/>
      </rPr>
      <t xml:space="preserve"> - MONTAGEM</t>
    </r>
  </si>
  <si>
    <t>9.2.3</t>
  </si>
  <si>
    <t>9.2.4</t>
  </si>
  <si>
    <t>9.2.5</t>
  </si>
  <si>
    <t>9.2.6</t>
  </si>
  <si>
    <t>9.2.7</t>
  </si>
  <si>
    <r>
      <t xml:space="preserve">ARMAÇÃO DE LAJE DE UMA ESTRUTURA CONVENCIONAL DE CONCRETO ARMADO EM UMA EDIFICAÇÃO TÉRREA, UTILIZANDO AÇO CA-50 DE </t>
    </r>
    <r>
      <rPr>
        <b/>
        <sz val="10"/>
        <color rgb="FF000000"/>
        <rFont val="Arial"/>
        <family val="2"/>
      </rPr>
      <t>10.0MM</t>
    </r>
    <r>
      <rPr>
        <sz val="10"/>
        <color rgb="FF000000"/>
        <rFont val="Arial"/>
        <family val="1"/>
      </rPr>
      <t xml:space="preserve"> - MONTAGEM </t>
    </r>
  </si>
  <si>
    <r>
      <t xml:space="preserve">ARMAÇÃO DE LAJE DE UMA ESTRUTURA CONVENCIONAL DE CONCRETO ARMADO EM UMA EDIFICAÇÃO TÉRREA, UTILIZANDO AÇO CA-50 DE </t>
    </r>
    <r>
      <rPr>
        <b/>
        <sz val="10"/>
        <color rgb="FF000000"/>
        <rFont val="Arial"/>
        <family val="2"/>
      </rPr>
      <t>12.5MM</t>
    </r>
    <r>
      <rPr>
        <sz val="10"/>
        <color rgb="FF000000"/>
        <rFont val="Arial"/>
        <family val="1"/>
      </rPr>
      <t xml:space="preserve"> - MONTAGEM </t>
    </r>
  </si>
  <si>
    <t>9.3</t>
  </si>
  <si>
    <t>9.3.1</t>
  </si>
  <si>
    <t>9.3.2</t>
  </si>
  <si>
    <t>CONCRETO FCK = 25MPA, TRAÇO 1:2,3:2,7 (CIMENTO/AREIA MÉDIA/BRITA 1) - PREPARO MECÂNICO COM BETONEIRA 400L</t>
  </si>
  <si>
    <t>12.1.1</t>
  </si>
  <si>
    <t>12.2</t>
  </si>
  <si>
    <t>12.2.1</t>
  </si>
  <si>
    <t>12.2.2</t>
  </si>
  <si>
    <t>12.3</t>
  </si>
  <si>
    <t>12.3.1</t>
  </si>
  <si>
    <t>12.3.2</t>
  </si>
  <si>
    <r>
      <t xml:space="preserve">PILARETE OU CINTA EM CONCRETO ARMADO (FÔRMA, ARMADURA E CONCRETO) - 10 x 20CM - </t>
    </r>
    <r>
      <rPr>
        <b/>
        <sz val="10"/>
        <rFont val="Arial"/>
        <family val="1"/>
      </rPr>
      <t>PILARETES DA ALVENARIA DA ESCADA MARINHEIRO</t>
    </r>
  </si>
  <si>
    <t>12.4</t>
  </si>
  <si>
    <t>12.4.1</t>
  </si>
  <si>
    <t>12.5</t>
  </si>
  <si>
    <t>12.5.1</t>
  </si>
  <si>
    <t>12.5.2</t>
  </si>
  <si>
    <t>13.1</t>
  </si>
  <si>
    <t>13.1.1</t>
  </si>
  <si>
    <t>13.1.2</t>
  </si>
  <si>
    <t>13.2</t>
  </si>
  <si>
    <t>13.2.1</t>
  </si>
  <si>
    <t>13.3</t>
  </si>
  <si>
    <r>
      <t xml:space="preserve">EMBOÇO, PARA RECEBIMENTO DE CERÂMICA, EM ARGAMASSA 1:2:8, PREPARO MECÂNICO COM BETONEIRA 400L, APLICADO MANUALMENTE EM </t>
    </r>
    <r>
      <rPr>
        <b/>
        <sz val="10"/>
        <rFont val="Arial"/>
        <family val="2"/>
      </rPr>
      <t>FACES INTERNAS DE PAREDES</t>
    </r>
    <r>
      <rPr>
        <sz val="10"/>
        <rFont val="Arial"/>
        <family val="2"/>
      </rPr>
      <t>, PARA AMBIENTE COM ÁREA ENTRE 5 E 10M², ESPESSURA 20MM, COM EXECUÇÃO DE TALISCAS</t>
    </r>
  </si>
  <si>
    <t>13.3.1</t>
  </si>
  <si>
    <t>13.4</t>
  </si>
  <si>
    <t>13.4.1</t>
  </si>
  <si>
    <r>
      <t xml:space="preserve">CHAPISCO APLICADO EM ALVENARIA, </t>
    </r>
    <r>
      <rPr>
        <b/>
        <sz val="10"/>
        <color rgb="FF000000"/>
        <rFont val="Arial"/>
        <family val="2"/>
      </rPr>
      <t>SEM PRESENÇA DE VÃOS</t>
    </r>
    <r>
      <rPr>
        <sz val="10"/>
        <color rgb="FF000000"/>
        <rFont val="Arial"/>
        <family val="2"/>
      </rPr>
      <t xml:space="preserve">, E EM ESTRUTURAS DE CONCRETO DE </t>
    </r>
    <r>
      <rPr>
        <b/>
        <sz val="10"/>
        <color rgb="FF000000"/>
        <rFont val="Arial"/>
        <family val="2"/>
      </rPr>
      <t>FACHADA</t>
    </r>
    <r>
      <rPr>
        <sz val="10"/>
        <color rgb="FF000000"/>
        <rFont val="Arial"/>
        <family val="2"/>
      </rPr>
      <t>, COM COLHER DE PEDREIRO. ARGAMASSA TRAÇO 1:3 COM PREPARO EM BETONEIRA 400L</t>
    </r>
  </si>
  <si>
    <t>13.4.2</t>
  </si>
  <si>
    <t>13.5</t>
  </si>
  <si>
    <t>13.5.1</t>
  </si>
  <si>
    <t>13.5.2</t>
  </si>
  <si>
    <t>REVESTIMETOS DE PAREDES INTERNAS - NÍVEL TÉRREO</t>
  </si>
  <si>
    <t>REVESTIMETOS DE FACHADAS - NÍVEL TÉRREO</t>
  </si>
  <si>
    <t>REVESTIMENTOS INTERNOS DO DEPÓSITO DA COBERTURA</t>
  </si>
  <si>
    <t>REVESTIMENTOS EXTERNOS DO DEPÓSITO E ABRIGO DA CAIXA D´ÁGUA</t>
  </si>
  <si>
    <t>REVESTIMENTOS DAS PLATIBANDAS</t>
  </si>
  <si>
    <t>REVESTIMENTOS DOS MUROS</t>
  </si>
  <si>
    <t>CALÇADA PERIMETRAL DA EDIFICAÇÃO</t>
  </si>
  <si>
    <t>14.1</t>
  </si>
  <si>
    <t>REVESTIMENTOS CERÂMICOS EM PAREDES INTERNAS - TÉRREO</t>
  </si>
  <si>
    <t>TRE - 0316</t>
  </si>
  <si>
    <t>REVESTIMENTO CERÂMICO PARA PAREDES INTERNAS COM PLACA DE PORCELANATO FORMATO RETANGULAR, COM ÁREA UNITÁRIA ATÉ 2025CM², ACABAMENTO POLIDO, BORDA RETIFICADA, COR BRANCO OU BEGE, A MEIA ALTURA DAS PAREDES</t>
  </si>
  <si>
    <r>
      <t xml:space="preserve">REVESTIMENTO CERÂMICO PARA PAREDES EXTERNAS EM PASTILHAS CERÂMICAS 5 X 5CM, ALINHADAS A PRUMO, APLICADOS EM PANOS SEM VÃOS - </t>
    </r>
    <r>
      <rPr>
        <b/>
        <sz val="10"/>
        <rFont val="Arial"/>
        <family val="2"/>
      </rPr>
      <t>COR BRANCO</t>
    </r>
  </si>
  <si>
    <t>14.2</t>
  </si>
  <si>
    <t>REVESTIMENTOS CERÂMICOS EM PAREDES EXTERNAS - TÉRREO</t>
  </si>
  <si>
    <t>REVESTIMENTOS CERÂMICOS EM PAREDES INTERNAS DO DEPÓSITO - COBERTURA</t>
  </si>
  <si>
    <r>
      <t xml:space="preserve">REVESTIMENTO CERÂMICO PARA PAREDES INTERNAS COM PLACA TIPO ESMALTADA DE DIMENSÕES </t>
    </r>
    <r>
      <rPr>
        <b/>
        <sz val="10"/>
        <color rgb="FF000000"/>
        <rFont val="Arial"/>
        <family val="2"/>
      </rPr>
      <t>33 X 45CM</t>
    </r>
    <r>
      <rPr>
        <sz val="10"/>
        <color rgb="FF000000"/>
        <rFont val="Arial"/>
        <family val="2"/>
      </rPr>
      <t xml:space="preserve">, APLICADAS EM AMBIENTES DE </t>
    </r>
    <r>
      <rPr>
        <sz val="10"/>
        <rFont val="Arial"/>
        <family val="2"/>
      </rPr>
      <t>ÁREA MAIOR QUE 5M²</t>
    </r>
    <r>
      <rPr>
        <sz val="10"/>
        <color rgb="FF000000"/>
        <rFont val="Arial"/>
        <family val="2"/>
      </rPr>
      <t xml:space="preserve"> NA ALTURA INTEIRA DAS PAREDES</t>
    </r>
  </si>
  <si>
    <r>
      <t>REVESTIMENTO CERÂMICO PARA PAREDES EXTERNAS EM PASTILHAS CERÂMICAS 5 X 5CM, ALINHADAS A PRUMO, APLICADOS EM PANOS SEM VÃOS -</t>
    </r>
    <r>
      <rPr>
        <b/>
        <sz val="10"/>
        <rFont val="Arial"/>
        <family val="2"/>
      </rPr>
      <t xml:space="preserve"> COR MARROM</t>
    </r>
  </si>
  <si>
    <t>REVESTIMENTOS CERÂMICOS EM PAREDES EXTERNAS DO DEPÓSITO/ABRIGO - COBERTURA</t>
  </si>
  <si>
    <t>TRE - 0317</t>
  </si>
  <si>
    <t>REVESTIMENTO CERÂMICO PARA PAREDES EXTERNAS EM PASTILHAS CERÂMICAS 5 X 5CM, ALINHADAS A PRUMO, APLICADOS EM PANOS SEM VÃOS - COR BRANCO</t>
  </si>
  <si>
    <t>REVESTIMENTOS CERÂMICOS DAS PLATIBANDAS - COBERTURA</t>
  </si>
  <si>
    <t>15.1</t>
  </si>
  <si>
    <t>TRE - 0011</t>
  </si>
  <si>
    <t>15.2</t>
  </si>
  <si>
    <t>16.1</t>
  </si>
  <si>
    <t>16.1.1</t>
  </si>
  <si>
    <t>IMPERMEABILIZAÇÃO DA CALHAS DE CONCRETO (PAREDES E FUNDO)</t>
  </si>
  <si>
    <t>16.1.2</t>
  </si>
  <si>
    <t>16.1.3</t>
  </si>
  <si>
    <t>16.1.4</t>
  </si>
  <si>
    <t>16.1.5</t>
  </si>
  <si>
    <t>16.2</t>
  </si>
  <si>
    <t>IMPERMEABILIZAÇÃO DO ABRIGO DA CAIXA D'ÁGUA (PAREDES E FUNDO)</t>
  </si>
  <si>
    <t>16.2.1</t>
  </si>
  <si>
    <t>16.2.2</t>
  </si>
  <si>
    <t>16.2.3</t>
  </si>
  <si>
    <t>16.2.4</t>
  </si>
  <si>
    <t>16.2.5</t>
  </si>
  <si>
    <t>IMPERMEABILIZAÇÃO DA LAJE DA ANTENA</t>
  </si>
  <si>
    <t>17.1</t>
  </si>
  <si>
    <r>
      <t xml:space="preserve">TELHAMENTO COM TELHA DE AÇO/ALUMINIO </t>
    </r>
    <r>
      <rPr>
        <b/>
        <sz val="10"/>
        <rFont val="Arial"/>
        <family val="2"/>
      </rPr>
      <t>(TELHA GALVALUME)</t>
    </r>
    <r>
      <rPr>
        <sz val="10"/>
        <rFont val="Arial"/>
        <family val="1"/>
      </rPr>
      <t>, E = 0.50mm, COM ATÉ DUAS ÁGUAS, INCLUSO IÇAMENTO</t>
    </r>
  </si>
  <si>
    <t>CUMEEIRA PARA TELHA TRAPEZOIDAL GALVALUME, E = 0.50MM, ALTURA 40MM</t>
  </si>
  <si>
    <t>17.1.1</t>
  </si>
  <si>
    <t>17.1.2</t>
  </si>
  <si>
    <t>17.1.3</t>
  </si>
  <si>
    <t>17.1.4</t>
  </si>
  <si>
    <t>17.2</t>
  </si>
  <si>
    <t>17.2.1</t>
  </si>
  <si>
    <t>17.2.2</t>
  </si>
  <si>
    <t>17.2.3</t>
  </si>
  <si>
    <t>17.2.4</t>
  </si>
  <si>
    <t>17.2.5</t>
  </si>
  <si>
    <t>18.1</t>
  </si>
  <si>
    <r>
      <t xml:space="preserve">LASTRO DE CONCRETO ESTRUTURAL FCK 20MPA, </t>
    </r>
    <r>
      <rPr>
        <b/>
        <sz val="10"/>
        <rFont val="Arial"/>
        <family val="2"/>
      </rPr>
      <t>ALTURA 10CM</t>
    </r>
    <r>
      <rPr>
        <sz val="10"/>
        <rFont val="Arial"/>
        <family val="1"/>
      </rPr>
      <t>, APLICADO EM PISO</t>
    </r>
  </si>
  <si>
    <t>REVESTIMENTO CERÂMICO PARA PISOS COM PLACAS TIPO ESMALTADA EXTRA DE DIMENSÕES 45x45CM, APLICADA EM AMBIENTES DE ÁREA ENTRE 5 E 10M²</t>
  </si>
  <si>
    <t>18.2</t>
  </si>
  <si>
    <r>
      <t xml:space="preserve">ESCAVAÇÃO MANUAL DE VALA COM PROFUNDIDADE MENOR OU IGUAL A 1,30M </t>
    </r>
    <r>
      <rPr>
        <b/>
        <sz val="10"/>
        <rFont val="Arial"/>
        <family val="2"/>
      </rPr>
      <t>(PARA ALVENARIA DE UMA VEZ)</t>
    </r>
  </si>
  <si>
    <t>CHAPISCO APLICADO EM ALVENARIA, SEM PRESENÇA DE VÃOS, E EM ESTRUTURAS DE CONCRETO DE FACHADA, COM COLHER DE PEDREIRO. ARGAMASSA TRAÇO 1:3 COM PREPARO EM BETONEIRA 400L</t>
  </si>
  <si>
    <t>19.1</t>
  </si>
  <si>
    <t>RODAPÉ CERÂMICO DE 7CM DE ALTURA COM PLACAS ESMALTADA EXTRA DE DIMENSÕES 45x45CM</t>
  </si>
  <si>
    <t>20.1</t>
  </si>
  <si>
    <t>21.1</t>
  </si>
  <si>
    <r>
      <rPr>
        <b/>
        <sz val="10"/>
        <rFont val="Arial"/>
        <family val="2"/>
      </rPr>
      <t xml:space="preserve">PORTA CEGA DE ALUMINIO BRANCO </t>
    </r>
    <r>
      <rPr>
        <sz val="10"/>
        <rFont val="Arial"/>
        <family val="2"/>
      </rPr>
      <t>DE GIRO COM LAMBRI LISO NAS DUAS FACES, COMPLETA (DOBRADIÇAS E FECHADURA), COM GUARNIÇÃO, FIXAÇÃO COM PARAFUSOS (PERFIL DE 25MM) -</t>
    </r>
    <r>
      <rPr>
        <b/>
        <sz val="10"/>
        <rFont val="Arial"/>
        <family val="2"/>
      </rPr>
      <t xml:space="preserve"> </t>
    </r>
    <r>
      <rPr>
        <sz val="10"/>
        <rFont val="Arial"/>
        <family val="2"/>
      </rPr>
      <t>FORNECIMENTO E INSTALAÇÃO</t>
    </r>
  </si>
  <si>
    <r>
      <rPr>
        <b/>
        <sz val="10"/>
        <rFont val="Arial"/>
        <family val="2"/>
      </rPr>
      <t>PORTA MISTA (CEGA + VÃO PARA VIDRO) DE ALUMINIO BRANCO</t>
    </r>
    <r>
      <rPr>
        <sz val="10"/>
        <rFont val="Arial"/>
        <family val="2"/>
      </rPr>
      <t xml:space="preserve"> DE GIRO COM LAMBRI LISO NAS DUAS FACES, COMPLETA (DOBRADIÇAS E FECHADURA), COM GUARNIÇÃO, FIXAÇÃO COM PARAFUSOS (PERFIL DE 25MM) - </t>
    </r>
    <r>
      <rPr>
        <sz val="10"/>
        <rFont val="Arial"/>
        <family val="2"/>
      </rPr>
      <t>FORNECIMENTO E INSTALAÇÃO</t>
    </r>
  </si>
  <si>
    <t>21.1.1</t>
  </si>
  <si>
    <t>21.1.2</t>
  </si>
  <si>
    <t>TRE - 0137</t>
  </si>
  <si>
    <t>JANELA MAXIM-AR EM ALUMINIO BRANCO, PERFIL 25MM, FIXAÇÃO COM PARAFUSO SOBRE CONTRAMARCO, COM VIDRO FUMÊ 6MM FIXADO COM BORRACHA EPDM, INCLUSIVE ACESSÓRIOS - FORNECIMENTO E INSTALAÇÃO</t>
  </si>
  <si>
    <t>22.1</t>
  </si>
  <si>
    <t>22.1.1</t>
  </si>
  <si>
    <t>22.1.2</t>
  </si>
  <si>
    <t>22.1.3</t>
  </si>
  <si>
    <r>
      <t xml:space="preserve">PORTA DE VIDRO TEMPERADO FUMÊ 1,10 x 2,10M, ESPESSURA 10MM, INCLUSIVE MOLA DE PISO E FERRAGENS COMPLETA </t>
    </r>
    <r>
      <rPr>
        <b/>
        <sz val="10"/>
        <color rgb="FF000000"/>
        <rFont val="Arial"/>
        <family val="2"/>
      </rPr>
      <t>(PERFIS EM ALUMINIO BRANCO)</t>
    </r>
  </si>
  <si>
    <t>BANDEIRA EM VIDRO TEMPERADO FUMÊ 10MM COM PERFIS DE ALUMÍNIO BRANCO</t>
  </si>
  <si>
    <t>23.1</t>
  </si>
  <si>
    <t>23.1.1</t>
  </si>
  <si>
    <t>23.1.2</t>
  </si>
  <si>
    <t>FECHADURA AUXILIAR TIPO TRAVA DE SEGURANÇA, CROMADA, INCLUSIVE CHAVE YALE SIMPLES - FORNECIMENTO E INSTALAÇÃO</t>
  </si>
  <si>
    <t>23.2</t>
  </si>
  <si>
    <t>23.2.1</t>
  </si>
  <si>
    <t>23.2.2</t>
  </si>
  <si>
    <t>31.1</t>
  </si>
  <si>
    <t>31.2</t>
  </si>
  <si>
    <t>31.3</t>
  </si>
  <si>
    <t>31.4</t>
  </si>
  <si>
    <t>31.5</t>
  </si>
  <si>
    <r>
      <t>BANCADA DE GRANITO POLIDO – 0,80 x 0,55M – COM VISTA FRONTAL E UMA LATERAL DE 15CM, INCLUSIVE CUBA DE EMBUTIR OVAL DE LOUÇA BRANCA – 35 x 50CM, VÁLVULA DE METAL CROMADO E SIFÃO FLEXÍVEL DE PVC</t>
    </r>
    <r>
      <rPr>
        <b/>
        <sz val="10"/>
        <rFont val="Arial"/>
        <family val="1"/>
      </rPr>
      <t xml:space="preserve"> (GRANITO PRETO SÃO GABRIEL) - WC FUNCIONÁRIOS</t>
    </r>
  </si>
  <si>
    <t>TRE - 0013</t>
  </si>
  <si>
    <t>TRE - 0018</t>
  </si>
  <si>
    <r>
      <t xml:space="preserve">BANCADA DE GRANITO POLIDO PARA PIA DE COZINHA - 1,20 x 0,60M - COM ÁREA SECA E MOLHADA, VISTA FRONTAL E DUAS LATERAIS COM 20CM DE ALTURA, INCLUSIVE CUBA DE AÇO INOX TAMANHO MÉDIO E VÁLVULA AMERICANA EM METAL CROMADO </t>
    </r>
    <r>
      <rPr>
        <b/>
        <sz val="10"/>
        <rFont val="Arial"/>
        <family val="2"/>
      </rPr>
      <t xml:space="preserve">(GRANITO PRETO SÃO GABRIEL) </t>
    </r>
  </si>
  <si>
    <t>TRE - 0026</t>
  </si>
  <si>
    <r>
      <t>BANCADA DE GRANITO POLIDO PARA TANQUE - 1,20 x 0,60M - VISTA FRONTAL COM 15CM DE ALTURA, INCLUSIVE TANQUE EM AÇO INOX COM VÁLVULA METÁLICA</t>
    </r>
    <r>
      <rPr>
        <b/>
        <sz val="10"/>
        <color rgb="FF000000"/>
        <rFont val="Arial"/>
        <family val="2"/>
      </rPr>
      <t xml:space="preserve"> (GRANITO PRETO SÃO GABRIEL)</t>
    </r>
  </si>
  <si>
    <t>TRE - 0103</t>
  </si>
  <si>
    <r>
      <t xml:space="preserve">RODAPÉ EM GRANITO POLIDO, ALTURA 15CM </t>
    </r>
    <r>
      <rPr>
        <b/>
        <sz val="10"/>
        <color rgb="FF000000"/>
        <rFont val="Arial"/>
        <family val="2"/>
      </rPr>
      <t>(GRANITO BRANCO SIENA)</t>
    </r>
  </si>
  <si>
    <r>
      <rPr>
        <sz val="10"/>
        <color rgb="FF000000"/>
        <rFont val="Arial"/>
        <family val="2"/>
      </rPr>
      <t xml:space="preserve">RODABANCA EM GRANITO POLIDO, ALTURA 20CM </t>
    </r>
    <r>
      <rPr>
        <b/>
        <sz val="10"/>
        <color rgb="FF000000"/>
        <rFont val="Arial"/>
        <family val="2"/>
      </rPr>
      <t>(GRANITO PRETO SÃO GABRIEL)</t>
    </r>
  </si>
  <si>
    <t>32.1</t>
  </si>
  <si>
    <t>32.1.1</t>
  </si>
  <si>
    <t>TRE - 0318</t>
  </si>
  <si>
    <t>32.1.2</t>
  </si>
  <si>
    <t>32.1.3</t>
  </si>
  <si>
    <t>32.1.4</t>
  </si>
  <si>
    <t>32.2</t>
  </si>
  <si>
    <t>32.2.1</t>
  </si>
  <si>
    <t>32.2.2</t>
  </si>
  <si>
    <t>32.2.3</t>
  </si>
  <si>
    <t>32.3</t>
  </si>
  <si>
    <r>
      <t xml:space="preserve">TORNEIRA PARA PIA DE COZINHA, DE MESA, BICA ELEVADA, METAL CROMADO - FORNECIMENTO E INSTALAÇÃO </t>
    </r>
    <r>
      <rPr>
        <b/>
        <sz val="12"/>
        <rFont val="Calibri"/>
        <family val="2"/>
      </rPr>
      <t>(MODELO 1167.C.LINK DA DECA OU SIMILAR)</t>
    </r>
  </si>
  <si>
    <t>32.3.1</t>
  </si>
  <si>
    <t>32.3.2</t>
  </si>
  <si>
    <t>32.3.3</t>
  </si>
  <si>
    <t>32.4</t>
  </si>
  <si>
    <t>32.4.1</t>
  </si>
  <si>
    <t>32.4.2</t>
  </si>
  <si>
    <t>32.4.3</t>
  </si>
  <si>
    <t>32.5</t>
  </si>
  <si>
    <t>32.5.1</t>
  </si>
  <si>
    <t>33.1</t>
  </si>
  <si>
    <t>33.1.1</t>
  </si>
  <si>
    <t>PINTURA DE PAREDES INTERNAS DE SALAS E BANHEIROS - TÉRREO</t>
  </si>
  <si>
    <t>33.1.2</t>
  </si>
  <si>
    <r>
      <t>APLICAÇÃO E LIXAMENTO DE MASSA LÁTEX EM PAREDES, DUAS DEMÃOS</t>
    </r>
    <r>
      <rPr>
        <b/>
        <sz val="10"/>
        <rFont val="Arial"/>
        <family val="2"/>
      </rPr>
      <t xml:space="preserve"> (MASSA PVA) </t>
    </r>
  </si>
  <si>
    <t>33.1.3</t>
  </si>
  <si>
    <t>33.2</t>
  </si>
  <si>
    <t>PINTURA DE PAREDES DE FACHADAS - TÉRREO</t>
  </si>
  <si>
    <t>33.2.1</t>
  </si>
  <si>
    <t>33.2.2</t>
  </si>
  <si>
    <t>33.2.3</t>
  </si>
  <si>
    <t>33.3</t>
  </si>
  <si>
    <t>33.3.1</t>
  </si>
  <si>
    <t>PINTURA DE LAJES MARQUISES - TÉRREO</t>
  </si>
  <si>
    <t>33.3.2</t>
  </si>
  <si>
    <t>33.3.3</t>
  </si>
  <si>
    <t>33.4</t>
  </si>
  <si>
    <t>PINTURA DE MUROS - TÉRREO</t>
  </si>
  <si>
    <t>33.4.1</t>
  </si>
  <si>
    <t>33.4.2</t>
  </si>
  <si>
    <t>PINTURA DE PISOS DA ÁREA EXTERNA</t>
  </si>
  <si>
    <t>PINTURA DO ABRIGO DA CAIXA D'ÁGUA E DEPÓSITO - COBERTURA</t>
  </si>
  <si>
    <t>PINTURA DA FACE INTERNA DAS PLATIBANDAS - COBERTURA</t>
  </si>
  <si>
    <r>
      <t xml:space="preserve">CHAPISCO APLICADO EM ALVENARIA, SEM PRESENÇA DE VÃOS, E EM ESTRUTURAS DE CONCRETO DE </t>
    </r>
    <r>
      <rPr>
        <b/>
        <sz val="10"/>
        <color rgb="FF000000"/>
        <rFont val="Arial"/>
        <family val="2"/>
      </rPr>
      <t>FACHADA</t>
    </r>
    <r>
      <rPr>
        <sz val="10"/>
        <color rgb="FF000000"/>
        <rFont val="Arial"/>
        <family val="2"/>
      </rPr>
      <t xml:space="preserve">, COM COLHER DE PEDREIRO. ARGAMASSA TRAÇO 1:3 COM PREPARO EM BETONEIRA 400L </t>
    </r>
    <r>
      <rPr>
        <b/>
        <sz val="10"/>
        <color rgb="FF000000"/>
        <rFont val="Arial"/>
        <family val="2"/>
      </rPr>
      <t>(FACE EXTERNA)</t>
    </r>
  </si>
  <si>
    <r>
      <t xml:space="preserve">EMBOÇO OU MASSA ÚNICA EM ARGAMASSA TRAÇO 1:2:8, </t>
    </r>
    <r>
      <rPr>
        <sz val="10"/>
        <rFont val="Arial"/>
        <family val="2"/>
      </rPr>
      <t xml:space="preserve">PREPARO MECÂNICO COM BETONEIRA 400L, APLICADA MANUALMENTE EM PANOS DE FACHADA </t>
    </r>
    <r>
      <rPr>
        <b/>
        <sz val="10"/>
        <rFont val="Arial"/>
        <family val="2"/>
      </rPr>
      <t>SEM PRESENÇA DE VÃOS</t>
    </r>
    <r>
      <rPr>
        <sz val="10"/>
        <rFont val="Arial"/>
        <family val="2"/>
      </rPr>
      <t xml:space="preserve">, ESPESSURA DE 25MM </t>
    </r>
    <r>
      <rPr>
        <b/>
        <sz val="10"/>
        <rFont val="Arial"/>
        <family val="2"/>
      </rPr>
      <t>(FACE EXTERNA)</t>
    </r>
  </si>
  <si>
    <t>34.1</t>
  </si>
  <si>
    <t>PINTURA DE ELEMENTOS METÁLICOS</t>
  </si>
  <si>
    <t>PINTURA DA ESTRUTURA METÁLICA DA COBERTURA</t>
  </si>
  <si>
    <t>34.2</t>
  </si>
  <si>
    <t>34.3</t>
  </si>
  <si>
    <t>35.1</t>
  </si>
  <si>
    <t>35.2</t>
  </si>
  <si>
    <t>35.3</t>
  </si>
  <si>
    <t>TRE - 0319</t>
  </si>
  <si>
    <t>EXTINTOR DE INCÊNDIO DE PQS, TIPO ABC, 6KG - FORNECIMENTO E INSTALAÇÃO</t>
  </si>
  <si>
    <t>36.1</t>
  </si>
  <si>
    <t>36.2</t>
  </si>
  <si>
    <t>36.3</t>
  </si>
  <si>
    <t>36.4</t>
  </si>
  <si>
    <t>36.5</t>
  </si>
  <si>
    <t xml:space="preserve">LETRA DE AÇO INOX EM CAIXA ALTA, ALTURA ENTRE 16 E 20CM - FORNECIMENTO E INSTALAÇÃO </t>
  </si>
  <si>
    <t>37.1</t>
  </si>
  <si>
    <t>EXECUÇÃO DE CONJUNTO DE 3 (TRÊS) MASTROS PARA BANDEIRAS, EM TUBOS DE AÇO GALVANIZADO 2.1/2" E 2", ESPESSURA 2.65MM, ALTURA LIVRE DO MASTRO CENTRAL COM 6,00M E MASTROS LATERAIS COM 5,00M, INCLUSIVE PINTURA METALIZADA COM PISTOLA, FUNDAÇÃO EM BROCAS DE CONCRETO, BASE DE ACAMENTO EM CONCRETO, ROLDANAS E SUPORTE PARA CORDAS</t>
  </si>
  <si>
    <t>37.2</t>
  </si>
  <si>
    <t>37.3</t>
  </si>
  <si>
    <t>TRE - 0320</t>
  </si>
  <si>
    <r>
      <t xml:space="preserve">VIGIA NOTURNO COM ENCARGOS COMPLEMENTARES </t>
    </r>
    <r>
      <rPr>
        <b/>
        <sz val="10"/>
        <rFont val="Arial"/>
        <family val="2"/>
      </rPr>
      <t>(MENSALISTA - LEIS SOCIAIS 48,92%)</t>
    </r>
  </si>
  <si>
    <t>DEMOLIÇÃO DE LAJES DE FORMA MANUAL, SEM REAPROVEITAMENTO</t>
  </si>
  <si>
    <t>TRE - 0322</t>
  </si>
  <si>
    <r>
      <t>ATERRO MANUAL COM SOLO ARGILO-ARENOSO, COM COMPACTAÇÃO MANUAL, UTILIZANDO SOQUETE DE MADEIRA</t>
    </r>
    <r>
      <rPr>
        <b/>
        <sz val="10"/>
        <rFont val="Arial"/>
        <family val="2"/>
      </rPr>
      <t xml:space="preserve"> (ATERRO INTERNO)</t>
    </r>
  </si>
  <si>
    <r>
      <t>ATERRO MANUAL COM SOLO ARGILO-ARENOSO, COM COMPACTAÇÃO MANUAL, UTILIZANDO SOQUETE DE MADEIRA</t>
    </r>
    <r>
      <rPr>
        <b/>
        <sz val="10"/>
        <rFont val="Arial"/>
        <family val="2"/>
      </rPr>
      <t xml:space="preserve"> (ATERRO EXTERNO)</t>
    </r>
  </si>
  <si>
    <t>6.4</t>
  </si>
  <si>
    <t>8.1.1</t>
  </si>
  <si>
    <t>TRE - 0323</t>
  </si>
  <si>
    <t>8.1.2</t>
  </si>
  <si>
    <t>TRE - 0324</t>
  </si>
  <si>
    <t>ANCORAGEM DE VERGALHÕES DE AÇO COM ADESIVO A BASE DE EPOXI, INCLUSIVE PERFURAÇÃO DO CONCRETO</t>
  </si>
  <si>
    <t>10.1</t>
  </si>
  <si>
    <t>MURO FRONTAL - SERVIÇOS ESTRUTURAIS</t>
  </si>
  <si>
    <t xml:space="preserve">ESCAVAÇÃO MANUAL PARA VIGA BALDRAME, SEM PREVISÃO DE FÔRMA. </t>
  </si>
  <si>
    <t>10.2</t>
  </si>
  <si>
    <t>MURO LATERAL ESQUERDO - SERVIÇOS ESTRUTURAIS</t>
  </si>
  <si>
    <t>10.3</t>
  </si>
  <si>
    <t>MURO LATERAL DIREITO - SERVIÇOS ESTRUTURAIS</t>
  </si>
  <si>
    <t>ESCAVAÇÃO MANUAL PARA VIGA BALDRAME, SEM PREVISÃO DE FÔRMA</t>
  </si>
  <si>
    <r>
      <t xml:space="preserve">EMBOÇO, PARA RECEBIMENTO DE CERÂMICA, EM ARGAMASSA 1:2:8, PREPARO MECÂNICO COM BETONEIRA 400L, APLICADO MANUALMENTE EM FACES INTERNAS DE PAREDES, PARA AMBIENTE COM </t>
    </r>
    <r>
      <rPr>
        <sz val="10"/>
        <rFont val="Arial"/>
        <family val="2"/>
      </rPr>
      <t>ÁREA MENOR QUE 5M²</t>
    </r>
    <r>
      <rPr>
        <sz val="10"/>
        <color rgb="FF000000"/>
        <rFont val="Arial"/>
        <family val="2"/>
      </rPr>
      <t>, ESPESSURA 20MM, COM EXECUÇÃO DE TALISCAS</t>
    </r>
  </si>
  <si>
    <t>TRE - 0325</t>
  </si>
  <si>
    <t>CAPINA E LIMPEZA MANUAL DO TERRENO, CAMADA VEGETAL MAIOR QUE 1,00M</t>
  </si>
  <si>
    <t>PISOS EXTERNOS (ABAIXO DA CALÇADA PERIMETRAL)</t>
  </si>
  <si>
    <t>PISO EXTERNO - PÁTIO FRONTAL</t>
  </si>
  <si>
    <t>TRE - 0326</t>
  </si>
  <si>
    <r>
      <rPr>
        <b/>
        <sz val="10"/>
        <rFont val="Arial"/>
        <family val="2"/>
      </rPr>
      <t>ALVENARIA DE VEDAÇÃO DE UMA VEZ</t>
    </r>
    <r>
      <rPr>
        <sz val="10"/>
        <rFont val="Arial"/>
        <family val="2"/>
      </rPr>
      <t xml:space="preserve"> BLOCOS CERÂMICOS FURADOS NA HORIZONTAL DE 19x19x9CM (ESPESSURA 19CM, BLOCO DEITADO) DE PAREDES COM ÁREA LÍQUIDA MAIOR QUE 6M² SEM VÃOS, ARGAMASSA DE ASSENTAMENTO COM PREPARO EM BETONEIRA</t>
    </r>
  </si>
  <si>
    <r>
      <t xml:space="preserve">PINTURA COM TINTA ALQUIDICA DE ACABAMENTO (ESMALTE SINTÉTICO FOSCO) APLICADA A ROLO OU PINCEL SOBRE SUPERFÍCIES METÁLICAS, EXECUTADA EM OBRA, DUAS DEMÃOS - </t>
    </r>
    <r>
      <rPr>
        <b/>
        <sz val="10"/>
        <rFont val="Arial"/>
        <family val="2"/>
      </rPr>
      <t>COR BRANCO</t>
    </r>
  </si>
  <si>
    <r>
      <t xml:space="preserve">PINTURA COM TINTA ALQUIDICA DE ACABAMENTO (ESMALTE SINTÉTICO FOSCO) APLICADA A ROLO OU PINCEL SOBRE SUPERFÍCIES METÁLICAS, EXECUTADA EM OBRA, DUAS DEMÃOS - </t>
    </r>
    <r>
      <rPr>
        <b/>
        <sz val="10"/>
        <rFont val="Arial"/>
        <family val="2"/>
      </rPr>
      <t>COR CINZA</t>
    </r>
  </si>
  <si>
    <t>TRE - 0202</t>
  </si>
  <si>
    <t>LIXEIRA EM PERFIS DE ALUMINIO FOSCO, DIMENSÕES 1,20 x 0,60 x 0,60M</t>
  </si>
  <si>
    <t>23.3</t>
  </si>
  <si>
    <t>23.3.1</t>
  </si>
  <si>
    <t>TRE - 0327</t>
  </si>
  <si>
    <t>GRADE TIPO GAIOLA PARA CONDENSADORA – 0,90 x 0,90 x 0,90M – EM METALON, COM BARRAS HORIZONTAIS 40 x 20 x 1.50MM A CADA 6,00CM ENTRE FACES, INCLUSIVE DOBRADIÇAS E 1 (UM) CADEADO 70MM</t>
  </si>
  <si>
    <r>
      <t xml:space="preserve">PORTÃO EM GRADE DE METALON </t>
    </r>
    <r>
      <rPr>
        <b/>
        <sz val="10"/>
        <rFont val="Arial"/>
        <family val="2"/>
      </rPr>
      <t>COM BANDEIRA</t>
    </r>
    <r>
      <rPr>
        <sz val="10"/>
        <rFont val="Arial"/>
        <family val="1"/>
      </rPr>
      <t xml:space="preserve"> SUPERIOR FIXA, UMA FOLHA, REQUADRO FIXO EM PEÇAS DE 40x40x1.50MM, BARRA HORIZONTAL CENTRAL EM PEÇAS DE 40x40x1.50MM E BARRAS HORIZONTAIS EM PEÇAS DE 40x20x1.50MM A CADA 6,00CM (FACE A FACE), INCLUSIVE DOBRADIÇAS E 2 (DOIS) CADEADOS 70MM</t>
    </r>
  </si>
  <si>
    <r>
      <t>PORTÃO EM GRADE DE METALON</t>
    </r>
    <r>
      <rPr>
        <b/>
        <sz val="10"/>
        <rFont val="Arial"/>
        <family val="2"/>
      </rPr>
      <t xml:space="preserve"> SEM BANDEIRA</t>
    </r>
    <r>
      <rPr>
        <sz val="10"/>
        <rFont val="Arial"/>
        <family val="2"/>
      </rPr>
      <t xml:space="preserve"> SUPERIOR FIXA, UMA FOLHA, REQUADRO FIXO EM PEÇAS DE 40x40x1.50MM, BARRA HORIZONTAL CENTRAL EM PEÇAS DE 40x40x1.50MM E BARRAS HORIZONTAIS EM PEÇAS DE 40x20x1.50MM A CADA 6,00CM (FACE A FACE), INCLUSIVE DOBRADIÇAS E 2 (DOIS) CADEADOS 70MM</t>
    </r>
  </si>
  <si>
    <t>GRADES DIVERSAS</t>
  </si>
  <si>
    <t>TRE - 0275</t>
  </si>
  <si>
    <t>GRADE TIPO GAIOLA PARA LUMINÁRIA 30x30x40CM, EM CANTONEIRAS 1.1/2" x 1/8", FECHADA COM TELA DE CHAPA EXPANDIDA MALHA 38 x 75 x 3/16", COM TAMPA REMOVÍVEL, INCLUSIVE CADEADO E PINTURA</t>
  </si>
  <si>
    <t>23.3.2</t>
  </si>
  <si>
    <t>REVESTIMENTOS CERÂMICOS EM PAREDES</t>
  </si>
  <si>
    <t>TRE - 0329</t>
  </si>
  <si>
    <t xml:space="preserve">PINTURA DE PINGADEIRA EM ALVENARIA DE UMA VEZ, INCLUSIVE SELADOR E MASSA CORRIDA ACRÍLICA TEXTURIZADA                   </t>
  </si>
  <si>
    <t>TRE - 0330</t>
  </si>
  <si>
    <r>
      <t xml:space="preserve">SOLEIRA EM GRANITO, LARGURA 15CM, ESPESSURA 2CM </t>
    </r>
    <r>
      <rPr>
        <b/>
        <sz val="10"/>
        <color rgb="FF000000"/>
        <rFont val="Arial"/>
        <family val="2"/>
      </rPr>
      <t>(GRANITO BRANCO SIENA)</t>
    </r>
  </si>
  <si>
    <r>
      <t xml:space="preserve">SOLEIRA EM GRANITO, LARGURA 10CM, ESPESSURA 2CM </t>
    </r>
    <r>
      <rPr>
        <b/>
        <sz val="10"/>
        <color rgb="FF000000"/>
        <rFont val="Arial"/>
        <family val="2"/>
      </rPr>
      <t>(GRANITO BRANCO SIENA)</t>
    </r>
  </si>
  <si>
    <t>ALVENARIA DE VEDAÇÃO COM ELEMENTO VAZADO (COBOGÓ) DE 7x50x50CM E ARGAMASSA DE ASSENTAMENTO COM PREPARO EM BETONEIRA</t>
  </si>
  <si>
    <t>37.4</t>
  </si>
  <si>
    <t>37.5</t>
  </si>
  <si>
    <t>BARRA DE APOIO EM "L", EM AÇO INOX POLIDO 80x80CM, FIXADA NA PAREDE - FORNECIMENTO E INSTALAÇÃO</t>
  </si>
  <si>
    <t>TRE - 0332</t>
  </si>
  <si>
    <t xml:space="preserve">GUARDA-CORPO EM AÇO GALVANIZADO DE 1,10M, MONTANTES TUBULARES DE 1.1/4” ESPAÇADOS A CADA 1,20M. TRAVESSA SUPERIOR DE 1.1/2”, GRADIL FORMADO POR TUBOS HORIZONTAIS DE 1” E VERTICAIS DE 3/4” </t>
  </si>
  <si>
    <t>TRE - 0331</t>
  </si>
  <si>
    <t>GRADE FIXA EM METALON SEM REQUADRO, CORRIDA COM ALTURA 90CM, PARA PROTEÇÃO DE JANELAS, BARRAS HORIZONTAIS 40x20x1.50MM A CADA 6,00CM ENTRE FACES, SOBREPOSTAS EM BARRAS VERTICAIS 40x20x1.50MM A CADA 1,50M SOLDADAS POR TRÁS DAS BARRAS HORIZONTAIS - GRADE FLUTUANTE SEM REQUADRO</t>
  </si>
  <si>
    <t>PINTURA COM TINTA ALQUIDICA DE FUNDO (TIPO ZARCÃO) APLICADA A ROLO OU PINCEL SOBRE SUPERFÍCIES METÁLICAS, EXECUTADA EM OBRA, UMA DEMÃO</t>
  </si>
  <si>
    <t>PORTÕES TIPO GRADE</t>
  </si>
  <si>
    <t>PORTÕES TIPO CHAPA</t>
  </si>
  <si>
    <t>PORTÃO EM CHAPA METÁLICA GALVANIZADA Nº 20 (E=0.95MM) COM REQUADRO EM METALON 60x60x1.20MM, INCLUSIVE FECHADURA DE SOBREPOR</t>
  </si>
  <si>
    <t>TRE - 0333</t>
  </si>
  <si>
    <t>PINTURA COM TINTA ALQUIDICA DE FUNDO (TIPO ZARCÃO) APLICADA A ROLO OU PINCEL SOBRE SUPERFÍCIES METÁLICAS, EXECUTADA EM OBRA,UMA DEMÃO</t>
  </si>
  <si>
    <t>LUMINÁRIA DE LED PARA ILUMINAÇÃO PÚBLICA, DE 98W ATÉ 137W, COM FOTOCÉLULA, FIXADA EM PAREDE COM BRAÇO METÁLICO GALVANIZADO</t>
  </si>
  <si>
    <t>24.1</t>
  </si>
  <si>
    <t>24.2</t>
  </si>
  <si>
    <t>24.3</t>
  </si>
  <si>
    <t>PONTOS DE TOMADA MONOFÁSICA EM PAREDE</t>
  </si>
  <si>
    <t>PONTOS DE TOMADA BIFÁSICA EM PAREDE</t>
  </si>
  <si>
    <r>
      <rPr>
        <b/>
        <sz val="10"/>
        <rFont val="Arial"/>
        <family val="2"/>
      </rPr>
      <t>PONTO DE TOMADA MÉDIA 20A, INDIVIDUAL</t>
    </r>
    <r>
      <rPr>
        <sz val="10"/>
        <rFont val="Arial"/>
        <family val="2"/>
      </rPr>
      <t xml:space="preserve">, MONOFÁSICA, EM PAREDE, CIRCUÍTO </t>
    </r>
    <r>
      <rPr>
        <b/>
        <sz val="10"/>
        <color rgb="FF000000"/>
        <rFont val="Arial"/>
        <family val="2"/>
      </rPr>
      <t>4.00MM²</t>
    </r>
    <r>
      <rPr>
        <sz val="10"/>
        <color rgb="FF000000"/>
        <rFont val="Arial"/>
        <family val="2"/>
      </rPr>
      <t>, INCLUINDO TOMADA 10A/250V, CAIXA, ELETRODUTO PVC FLEXÍVEL CORRUGADO ¾”, CABO, RASGO, QUEBRA E CHUMBAMENTO</t>
    </r>
  </si>
  <si>
    <t>TRE - 0334</t>
  </si>
  <si>
    <r>
      <rPr>
        <b/>
        <sz val="10"/>
        <rFont val="Arial"/>
        <family val="2"/>
      </rPr>
      <t>PONTO DE TOMADA ALTA 10A, DUPLA, MONOFÁSICA</t>
    </r>
    <r>
      <rPr>
        <sz val="10"/>
        <rFont val="Arial"/>
        <family val="2"/>
      </rPr>
      <t>, EM PISO, CIRCUÍTO 4.00MM², INCLUINDO CAIXA DE TOMADA DE EMBUTIR COM TAMPA METÁLICA INOX, ELETRODUTO PVC RÍGIDO ¾”, CABOS, CAIXAS, CONEXÕES, RASGO, QUEBRA E CHUMBAMENTO</t>
    </r>
    <r>
      <rPr>
        <sz val="10"/>
        <color rgb="FF0000FF"/>
        <rFont val="Arial"/>
        <family val="2"/>
      </rPr>
      <t xml:space="preserve"> </t>
    </r>
  </si>
  <si>
    <t>24.4</t>
  </si>
  <si>
    <t>TRE - 0335</t>
  </si>
  <si>
    <r>
      <rPr>
        <b/>
        <sz val="10"/>
        <rFont val="Arial"/>
        <family val="2"/>
      </rPr>
      <t>PONTO DE TOMADA ALTA 20A</t>
    </r>
    <r>
      <rPr>
        <sz val="10"/>
        <rFont val="Arial"/>
        <family val="2"/>
      </rPr>
      <t xml:space="preserve">, </t>
    </r>
    <r>
      <rPr>
        <b/>
        <sz val="10"/>
        <rFont val="Arial"/>
        <family val="2"/>
      </rPr>
      <t>INDIVIDUAL, BIFÁSICA</t>
    </r>
    <r>
      <rPr>
        <sz val="10"/>
        <rFont val="Arial"/>
        <family val="2"/>
      </rPr>
      <t xml:space="preserve">, EM PAREDE, CIRCUÍTO 6.00MM², INCLUINDO TOMADA 20A/250V, CAIXA, ELETRODUTO FLEXÍVEL CORRUGADO ¾”, CABO, RASGO, QUEBRA E CHUMBAMENTO </t>
    </r>
  </si>
  <si>
    <t>24.5</t>
  </si>
  <si>
    <t>TRE - 0336</t>
  </si>
  <si>
    <t>LUMINÁRIA TIPO PLAFON EM PLÁSTICO BASE E-27, DE SOBREPOR, COM 1 LÂMPADA BULBO LED DE 60W</t>
  </si>
  <si>
    <t>24.6</t>
  </si>
  <si>
    <t>24.7</t>
  </si>
  <si>
    <t>TRE - 0337</t>
  </si>
  <si>
    <t>QUADRO DE DISTRIBUIÇÃO DE ENERGIA DE EMBUTIR, EM CHAPA METÁLICA, PARA 36 DISJUNTORES MONOPOLARES DIN, COM KIT BARRAMENTO TRIFÁSICO E NEUTRO, 100A - FORNECIMENTO E INSTALAÇÃO</t>
  </si>
  <si>
    <t>TRE - 0133</t>
  </si>
  <si>
    <t xml:space="preserve">DISJUNTOR TRIPOLAR DIN, 100 OU 125A – FORNECIMENTO E INSTALAÇÃO </t>
  </si>
  <si>
    <t>DISJUNTOR MONOPOLAR TIPO DIN, CORRENTE NOMINAL 10A (CURVA B) - FORNECIMENTO E INSTALAÇÃO</t>
  </si>
  <si>
    <t>DISJUNTOR MONOPOLAR TIPO DIN, CORRENTE NOMINAL 16A (CURVA B) - FORNECIMENTO E INSTALAÇÃO</t>
  </si>
  <si>
    <t>DISJUNTOR BIPOLAR TIPO DIN, CORRENTE NOMINAL 16A (CURVA C) - FORNECIMENTO E INSTALAÇÃO</t>
  </si>
  <si>
    <t>DISJUNTOR BIPOLAR TIPO DIN, CORRENTE NOMINAL 20A (CURVA C) - FORNECIMENTO E INSTALAÇÃO</t>
  </si>
  <si>
    <t>TRE - 0338</t>
  </si>
  <si>
    <t>DISPOSITIVO DE PROTEÇÃO CONTRA SURTO DE TENSÃO DPS 45KA – 175V (PARA-RAIO)</t>
  </si>
  <si>
    <t>PONTOS DE TOMADA DE PISO</t>
  </si>
  <si>
    <t>27.7.2</t>
  </si>
  <si>
    <t>CONSTRUÇÃO DE MURETA EM ALVENARIA DE UMA VEZ, DIMENSÕES 1,50 x 2,20M CONFORME DETALHE CONSTRUTIVO, INCLUSIVE BALDRAME DE CONCRETO SIMPLES, VIGA E LAJE MARQUISE DE CONCRETO ARMADO, REVESTIMENTOS EM ARGAMASSA E PINTURA</t>
  </si>
  <si>
    <t>TRE - 0339</t>
  </si>
  <si>
    <t>PORTINHOLA METÁLICA PARA MURETA DE ENERGIA, EM CHAPA METÁLICA E GRADE DE METALON, INCLUSIVE PINTURA ESMALTE SINTÉTICO</t>
  </si>
  <si>
    <r>
      <t>PONTO DE TOMADA DUPLA 10A, MONOFÁSICA, EM PISO, CIRCUÍTO 4.00MM², INCLUINDO CAIXA DE TOMADA DE EMBUTIR COM TAMPA METÁLICA INOX, ELETRODUTO PVC RÍGIDO ¾”, CABOS, CAIXAS, CONEXÕES, RASGO, QUEBRA E CHUMBAMENTO</t>
    </r>
    <r>
      <rPr>
        <sz val="12"/>
        <color rgb="FF0000FF"/>
        <rFont val="Calibri"/>
        <family val="2"/>
        <scheme val="minor"/>
      </rPr>
      <t xml:space="preserve"> </t>
    </r>
  </si>
  <si>
    <t>REVESTIMENTO CERÂMICO PARA PISO COM PLACAS TIPO PORCELANATO DE DIMENSÕES 60 x 60 OU 50 x 50 (PORCELANATO ACABAMENTO NATURAL)</t>
  </si>
  <si>
    <r>
      <t xml:space="preserve">ENTRADA DE ENERGIA ELÉTRICA TRIFÁSICA, DEMANDA ENTRE 27,1 E 38KVA, COM CABO 35MM² </t>
    </r>
    <r>
      <rPr>
        <b/>
        <sz val="10"/>
        <rFont val="Arial"/>
        <family val="2"/>
      </rPr>
      <t>(RAMAL DE LIGAÇÃO + RAMAL DE ENTRADA)</t>
    </r>
  </si>
  <si>
    <t>TRE - 0341</t>
  </si>
  <si>
    <t>TRE - 0342</t>
  </si>
  <si>
    <r>
      <t xml:space="preserve">CIRCUÍTO DE ALIMENTAÇÃO ELÉTRICA, 4#35MM², INCLUSIVE INFRAESTRUTURA </t>
    </r>
    <r>
      <rPr>
        <b/>
        <sz val="10"/>
        <rFont val="Arial"/>
        <family val="2"/>
      </rPr>
      <t>(RAMAL INTERNO)</t>
    </r>
  </si>
  <si>
    <t>CAIXA ENTERRADA ELÉTRICA RETANGULAR, EM ALVENARIA COM TIJOLOS CERÂMICOS MACIÇOS, FUNDO COM BRITA, DIMENSÕES INTERNAS: 0,6X0,6X0,60M</t>
  </si>
  <si>
    <t>25.1</t>
  </si>
  <si>
    <t>25.2</t>
  </si>
  <si>
    <t>25.3</t>
  </si>
  <si>
    <t>25.4</t>
  </si>
  <si>
    <t>25.5</t>
  </si>
  <si>
    <t>25.6</t>
  </si>
  <si>
    <t>25.7</t>
  </si>
  <si>
    <t>25.8</t>
  </si>
  <si>
    <r>
      <rPr>
        <b/>
        <sz val="10"/>
        <rFont val="Arial"/>
        <family val="1"/>
      </rPr>
      <t>PONTO DE TOMADA LÓGICA DUPLA EM PISO</t>
    </r>
    <r>
      <rPr>
        <sz val="10"/>
        <rFont val="Arial"/>
        <family val="1"/>
      </rPr>
      <t xml:space="preserve">, INCLUINDO CAIXA DE EMBUTIR COM TAMPA METÁLICA INOX, ELETRODUTO CORRUGADO PVC FLEXÍVEL 3/4", CABO UTP CAT. 6, RASGO, QUEBRA E CHUMBAMENTO </t>
    </r>
  </si>
  <si>
    <r>
      <rPr>
        <b/>
        <sz val="10"/>
        <rFont val="Arial"/>
        <family val="2"/>
      </rPr>
      <t>PONTO DE TOMADA LÓGICA INDIVIDUAL EM PAREDE</t>
    </r>
    <r>
      <rPr>
        <sz val="10"/>
        <rFont val="Arial"/>
        <family val="1"/>
      </rPr>
      <t>, INCLUINDO TOMADA RJ45, CAIXA, ELETRODUTO CORRUGADO PVC FLEXÍVEL ¾”, CABO UTP CAT. 6, RASGO, QUEBRA E CHUMBAMENTO</t>
    </r>
  </si>
  <si>
    <t>26.1</t>
  </si>
  <si>
    <t>26.2</t>
  </si>
  <si>
    <t>TESTE E IDENTIFCAÇÃO DE PONTOS DE REDE LÓGICA</t>
  </si>
  <si>
    <t>TRE - 0344</t>
  </si>
  <si>
    <t>25.9</t>
  </si>
  <si>
    <t>27.1</t>
  </si>
  <si>
    <t>27.2</t>
  </si>
  <si>
    <t>28.1</t>
  </si>
  <si>
    <t>28.1.1</t>
  </si>
  <si>
    <t>28.1.2</t>
  </si>
  <si>
    <t>28.2</t>
  </si>
  <si>
    <t>28.2.1</t>
  </si>
  <si>
    <t>28.2.2</t>
  </si>
  <si>
    <t>28.3</t>
  </si>
  <si>
    <t>28.3.1</t>
  </si>
  <si>
    <t>28.3.2</t>
  </si>
  <si>
    <t>DISTRIBUIÇÃO DE ÁGUA FRIA - ÁREA DE SERVIÇO</t>
  </si>
  <si>
    <t>28.4</t>
  </si>
  <si>
    <t>28.4.1</t>
  </si>
  <si>
    <t>28.4.2</t>
  </si>
  <si>
    <t>28.4.3</t>
  </si>
  <si>
    <t>32.4.4</t>
  </si>
  <si>
    <t>DISTRIBUIÇÃO DE ÁGUA FRIA - ÁREA EXTERNA</t>
  </si>
  <si>
    <t>29.1</t>
  </si>
  <si>
    <t>29.2</t>
  </si>
  <si>
    <r>
      <t xml:space="preserve">CAIXA ENTERRADA HIDRÁULICA RETANGULAR EM ALVENARIA COM TIJOLOS CERÂMICOS MACIÇOS, DIMENSÕES INTERNAS 0,60 x 0,60 x 0,60M PARA REDE DE ESGOTO </t>
    </r>
    <r>
      <rPr>
        <b/>
        <sz val="10"/>
        <rFont val="Arial"/>
        <family val="2"/>
      </rPr>
      <t>(CAIXA DE INSPEÇÃO)</t>
    </r>
  </si>
  <si>
    <t>CAIXA DE GORDURA DUPLA (CAPACIDADE 126L) RETANGULAR, EM ALVENARIA COM TIJOLOS CERÂMICOS MACIÇOS, DIMENSÕES INTERNAS 0,40 x 0,70M, ALTURA INTERNA 0,80M</t>
  </si>
  <si>
    <t>TAMPA DE FERRO FUNDIDO ARTICULADA, REDONDA, DIÂMETRO 600MM, ASSENTADA COM ARGAMASSA DE CIMENTO E AREIA</t>
  </si>
  <si>
    <t>TRE - 0345</t>
  </si>
  <si>
    <t>30.1</t>
  </si>
  <si>
    <t>30.2</t>
  </si>
  <si>
    <t>2.1</t>
  </si>
  <si>
    <t>TRANSPORTE COMERCIAL COM CAMINHÃO CARROCERIA 9T, RODOVIA PAVIMENTADA</t>
  </si>
  <si>
    <t>M³xKM</t>
  </si>
  <si>
    <t>3.1</t>
  </si>
  <si>
    <t>3.2</t>
  </si>
  <si>
    <t>3.3</t>
  </si>
  <si>
    <t>3.4</t>
  </si>
  <si>
    <t>4.1.1</t>
  </si>
  <si>
    <t>4.2.1</t>
  </si>
  <si>
    <t>4.3.1</t>
  </si>
  <si>
    <t>4.3.2</t>
  </si>
  <si>
    <t>4.3.3</t>
  </si>
  <si>
    <t>4.4.1</t>
  </si>
  <si>
    <t>6.1.1</t>
  </si>
  <si>
    <t>6.1.2</t>
  </si>
  <si>
    <t>6.1.3</t>
  </si>
  <si>
    <t>6.2.1</t>
  </si>
  <si>
    <t>6.2.2</t>
  </si>
  <si>
    <t>6.3.1</t>
  </si>
  <si>
    <t>6.3.2</t>
  </si>
  <si>
    <t>6.3.3</t>
  </si>
  <si>
    <t>6.3.4</t>
  </si>
  <si>
    <t>6.3.5</t>
  </si>
  <si>
    <t>6.4.1</t>
  </si>
  <si>
    <t>6.4.2</t>
  </si>
  <si>
    <t>7.2.3</t>
  </si>
  <si>
    <t>8.1.3</t>
  </si>
  <si>
    <t>8.2.4</t>
  </si>
  <si>
    <t>8.2.5</t>
  </si>
  <si>
    <t>8.2.6</t>
  </si>
  <si>
    <t>8.2.7</t>
  </si>
  <si>
    <t>8.2.8</t>
  </si>
  <si>
    <t>9.2.8</t>
  </si>
  <si>
    <t>9.2.9</t>
  </si>
  <si>
    <t>9.3.3</t>
  </si>
  <si>
    <t>9.3.4</t>
  </si>
  <si>
    <t>9.3.5</t>
  </si>
  <si>
    <t>10.4</t>
  </si>
  <si>
    <t>10.5</t>
  </si>
  <si>
    <t>10.6</t>
  </si>
  <si>
    <t>11.1.1</t>
  </si>
  <si>
    <t>11.2.1</t>
  </si>
  <si>
    <t>11.2.2</t>
  </si>
  <si>
    <t>11.3.1</t>
  </si>
  <si>
    <t>11.3.2</t>
  </si>
  <si>
    <t>11.4.1</t>
  </si>
  <si>
    <t>11.5.1</t>
  </si>
  <si>
    <t>11.5.2</t>
  </si>
  <si>
    <t>12.1.2</t>
  </si>
  <si>
    <t>12.1.3</t>
  </si>
  <si>
    <t>12.4.2</t>
  </si>
  <si>
    <t>12.6</t>
  </si>
  <si>
    <t>12.6.1</t>
  </si>
  <si>
    <t>12.6.2</t>
  </si>
  <si>
    <t>15.1.1</t>
  </si>
  <si>
    <t>15.1.2</t>
  </si>
  <si>
    <t>15.1.3</t>
  </si>
  <si>
    <t>15.1.4</t>
  </si>
  <si>
    <t>15.1.5</t>
  </si>
  <si>
    <t>15.1.6</t>
  </si>
  <si>
    <t>15.1.7</t>
  </si>
  <si>
    <t>15.2.1</t>
  </si>
  <si>
    <t>15.2.2</t>
  </si>
  <si>
    <t>15.2.3</t>
  </si>
  <si>
    <t>15.2.4</t>
  </si>
  <si>
    <t>15.2.5</t>
  </si>
  <si>
    <t>15.2.6</t>
  </si>
  <si>
    <t>15.2.7</t>
  </si>
  <si>
    <t>15.3</t>
  </si>
  <si>
    <t>15.3.1</t>
  </si>
  <si>
    <t>15.3.2</t>
  </si>
  <si>
    <t>15.3.3</t>
  </si>
  <si>
    <t>15.3.4</t>
  </si>
  <si>
    <t>17.2.6</t>
  </si>
  <si>
    <t>17.3</t>
  </si>
  <si>
    <t>17.3.1</t>
  </si>
  <si>
    <t>17.3.2</t>
  </si>
  <si>
    <t>17.3.3</t>
  </si>
  <si>
    <t>17.3.4</t>
  </si>
  <si>
    <t>17.3.5</t>
  </si>
  <si>
    <t>17.3.6</t>
  </si>
  <si>
    <t>17.3.7</t>
  </si>
  <si>
    <t>17.3.8</t>
  </si>
  <si>
    <t>17.3.9</t>
  </si>
  <si>
    <t>17.3.10</t>
  </si>
  <si>
    <t>17.3.11</t>
  </si>
  <si>
    <t>17.4</t>
  </si>
  <si>
    <t>17.4.1</t>
  </si>
  <si>
    <t>20.1.1</t>
  </si>
  <si>
    <t>20.1.2</t>
  </si>
  <si>
    <t>20.2</t>
  </si>
  <si>
    <t>20.2.1</t>
  </si>
  <si>
    <t>20.3</t>
  </si>
  <si>
    <t>20.3.1</t>
  </si>
  <si>
    <t>21.1.3</t>
  </si>
  <si>
    <t>22.1.4</t>
  </si>
  <si>
    <t>22.2</t>
  </si>
  <si>
    <t>22.2.1</t>
  </si>
  <si>
    <t>22.3</t>
  </si>
  <si>
    <t>22.3.1</t>
  </si>
  <si>
    <t>22.3.2</t>
  </si>
  <si>
    <t>23.2.3</t>
  </si>
  <si>
    <t>23.3.3</t>
  </si>
  <si>
    <t>23.3.4</t>
  </si>
  <si>
    <t>23.3.5</t>
  </si>
  <si>
    <t>23.3.6</t>
  </si>
  <si>
    <t>23.3.7</t>
  </si>
  <si>
    <t>23.4</t>
  </si>
  <si>
    <t>23.4.1</t>
  </si>
  <si>
    <t>23.4.2</t>
  </si>
  <si>
    <t>23.5</t>
  </si>
  <si>
    <t>23.5.1</t>
  </si>
  <si>
    <t>23.6</t>
  </si>
  <si>
    <t>23.6.1</t>
  </si>
  <si>
    <t>23.6.2</t>
  </si>
  <si>
    <t>23.6.3</t>
  </si>
  <si>
    <t>23.6.4</t>
  </si>
  <si>
    <t>23.6.5</t>
  </si>
  <si>
    <t>23.7</t>
  </si>
  <si>
    <t>23.7.1</t>
  </si>
  <si>
    <t>23.7.2</t>
  </si>
  <si>
    <t>23.7.3</t>
  </si>
  <si>
    <t>23.7.4</t>
  </si>
  <si>
    <t>23.8</t>
  </si>
  <si>
    <t>23.8.1</t>
  </si>
  <si>
    <t>23.8.2</t>
  </si>
  <si>
    <t>23.8.3</t>
  </si>
  <si>
    <t>23.8.4</t>
  </si>
  <si>
    <t>23.9</t>
  </si>
  <si>
    <t>23.9.1</t>
  </si>
  <si>
    <t>23.9.2</t>
  </si>
  <si>
    <t>23.9.3</t>
  </si>
  <si>
    <t>23.9.4</t>
  </si>
  <si>
    <t>23.9.5</t>
  </si>
  <si>
    <t>23.9.6</t>
  </si>
  <si>
    <t>23.9.7</t>
  </si>
  <si>
    <t>23.10</t>
  </si>
  <si>
    <t>23.10.1</t>
  </si>
  <si>
    <t>23.10.2</t>
  </si>
  <si>
    <t>23.10.3</t>
  </si>
  <si>
    <t>23.10.4</t>
  </si>
  <si>
    <t>23.10.5</t>
  </si>
  <si>
    <t>23.11</t>
  </si>
  <si>
    <t>23.11.1</t>
  </si>
  <si>
    <t>23.11.2</t>
  </si>
  <si>
    <t>23.11.3</t>
  </si>
  <si>
    <t>27.1.1</t>
  </si>
  <si>
    <t>27.1.2</t>
  </si>
  <si>
    <t>27.2.1</t>
  </si>
  <si>
    <t>27.2.2</t>
  </si>
  <si>
    <t>27.2.3</t>
  </si>
  <si>
    <t>27.3</t>
  </si>
  <si>
    <t>27.3.1</t>
  </si>
  <si>
    <t>27.3.2</t>
  </si>
  <si>
    <t>27.3.3</t>
  </si>
  <si>
    <t>27.4</t>
  </si>
  <si>
    <t>27.4.1</t>
  </si>
  <si>
    <t>27.4.2</t>
  </si>
  <si>
    <t>27.4.3</t>
  </si>
  <si>
    <t>27.4.4</t>
  </si>
  <si>
    <t>27.5</t>
  </si>
  <si>
    <t>27.5.1</t>
  </si>
  <si>
    <t>27.5.2</t>
  </si>
  <si>
    <t>27.5.3</t>
  </si>
  <si>
    <t>27.6</t>
  </si>
  <si>
    <t>27.6.1</t>
  </si>
  <si>
    <t>27.6.2</t>
  </si>
  <si>
    <t>27.6.3</t>
  </si>
  <si>
    <t>27.7</t>
  </si>
  <si>
    <t>36.6</t>
  </si>
  <si>
    <t>36.7</t>
  </si>
  <si>
    <t>28.1.3</t>
  </si>
  <si>
    <t>28.1.4</t>
  </si>
  <si>
    <t>28.1.5</t>
  </si>
  <si>
    <t>30.3</t>
  </si>
  <si>
    <t>30.4</t>
  </si>
  <si>
    <t>30.5</t>
  </si>
  <si>
    <t>30.6</t>
  </si>
  <si>
    <t>30.7</t>
  </si>
  <si>
    <t>30.8</t>
  </si>
  <si>
    <t>30.9</t>
  </si>
  <si>
    <t>30.10</t>
  </si>
  <si>
    <t>30.11</t>
  </si>
  <si>
    <t>31.1.1</t>
  </si>
  <si>
    <t>31.1.2</t>
  </si>
  <si>
    <t>31.1.3</t>
  </si>
  <si>
    <t>31.1.4</t>
  </si>
  <si>
    <t>31.1.5</t>
  </si>
  <si>
    <t>31.1.6</t>
  </si>
  <si>
    <t>31.1.7</t>
  </si>
  <si>
    <t>31.1.8</t>
  </si>
  <si>
    <t>31.1.9</t>
  </si>
  <si>
    <t>31.1.10</t>
  </si>
  <si>
    <t>31.1.11</t>
  </si>
  <si>
    <t>31.1.12</t>
  </si>
  <si>
    <t>31.1.13</t>
  </si>
  <si>
    <t>31.2.1</t>
  </si>
  <si>
    <t>31.2.2</t>
  </si>
  <si>
    <t>31.2.3</t>
  </si>
  <si>
    <t>31.2.4</t>
  </si>
  <si>
    <t>31.2.5</t>
  </si>
  <si>
    <t>31.2.6</t>
  </si>
  <si>
    <t>31.2.7</t>
  </si>
  <si>
    <t>31.2.8</t>
  </si>
  <si>
    <t>31.2.9</t>
  </si>
  <si>
    <t>31.2.10</t>
  </si>
  <si>
    <t>31.2.11</t>
  </si>
  <si>
    <t>31.2.12</t>
  </si>
  <si>
    <t>31.2.13</t>
  </si>
  <si>
    <t>31.3.1</t>
  </si>
  <si>
    <t>31.3.2</t>
  </si>
  <si>
    <t>31.3.3</t>
  </si>
  <si>
    <t>31.4.1</t>
  </si>
  <si>
    <t>31.4.2</t>
  </si>
  <si>
    <t>31.5.1</t>
  </si>
  <si>
    <t>32.5.2</t>
  </si>
  <si>
    <t>32.6</t>
  </si>
  <si>
    <t>32.6.1</t>
  </si>
  <si>
    <t>32.6.2</t>
  </si>
  <si>
    <t>32.6.3</t>
  </si>
  <si>
    <t>32.6.4</t>
  </si>
  <si>
    <t>32.6.5</t>
  </si>
  <si>
    <t>32.6.6</t>
  </si>
  <si>
    <t>32.7</t>
  </si>
  <si>
    <t>32.7.1</t>
  </si>
  <si>
    <t>32.7.2</t>
  </si>
  <si>
    <t>32.7.3</t>
  </si>
  <si>
    <t>35.4</t>
  </si>
  <si>
    <t>35.5</t>
  </si>
  <si>
    <r>
      <t xml:space="preserve">LISTELO DE GRANITO COM BORDAS RETAS POLIDAS, ASSENTADO EM PAREDES - 5,00 x 2,00CM </t>
    </r>
    <r>
      <rPr>
        <b/>
        <sz val="10"/>
        <rFont val="Arial"/>
        <family val="2"/>
      </rPr>
      <t xml:space="preserve">(GRANITO BRANCO SIENA) - BANHEIROS </t>
    </r>
  </si>
  <si>
    <r>
      <t xml:space="preserve">LISTELO DE GRANITO COM BORDAS RETAS POLIDAS, ASSENTADO EM PAREDES - 10,00 x 2,00CM </t>
    </r>
    <r>
      <rPr>
        <b/>
        <sz val="10"/>
        <rFont val="Arial"/>
        <family val="2"/>
      </rPr>
      <t>(GRANITO BRANCO SIENA) - FACHADAS</t>
    </r>
  </si>
  <si>
    <t>TRE - 0328</t>
  </si>
  <si>
    <t>TRE - 0065</t>
  </si>
  <si>
    <t>RODAPÉ EM PORCELANATO DE 10CM DE ALTURA COM PLACAS DE DIMENSÕES 50 x 50CM OU 60 x 60CM</t>
  </si>
  <si>
    <t xml:space="preserve">ELETRODUTO RÍGIDO ROSCÁVEL, PVC, DN 50MM (1.1/2")  - FORNECIMENTO E INSTALAÇÃO </t>
  </si>
  <si>
    <t>INFRAESTRUTURA PARA ALIMENTAÇÃO E DISTRIBUIÇÃO ELÉTRICA SOBRE O FORRO</t>
  </si>
  <si>
    <t>FECHADURA DE EMBUTIR (CHAVE TETRA) PARA PORTA EXTERNA, MÁQUINA 40MM, COM CILINDRO E MAÇANETA ALAVANCA EM METAL CROMADO - FORNECIMENTO E INSTALAÇÃO</t>
  </si>
  <si>
    <t>TÊ HORIZONTAL OU VERTICAL "U" 150 x 100MM PARA ELETROCALHA METÁLICA PERFURADA - FORNECIMENTO E INSTALAÇÃO</t>
  </si>
  <si>
    <t>CRUZETA HORIZONTAL 90º 150 x 100MM PARA ELETROCALHA METÁLICA PERFURADA - FORNECIMENTO E INSTALAÇÃO</t>
  </si>
  <si>
    <t>TRE - 0346</t>
  </si>
  <si>
    <t>23.8.5</t>
  </si>
  <si>
    <t>TRE - 0347</t>
  </si>
  <si>
    <t>ASSENTO SOFT CLOSE PARA VASO SANITÁRIO CONVENCIONAL OU PCD, COR BRANCO - FORNECIMENTO E INSTALAÇÃO</t>
  </si>
  <si>
    <t>VASO SANITÁRIO SIFONADO COM CAIXA ACOPLADA, PARA PCD SEM FURO FRONTAL, COM LOUÇA BRANCA, INCLUSIVE ASSENTO – FORNECIMENTO E INSTALAÇÃO</t>
  </si>
  <si>
    <r>
      <t xml:space="preserve">LAVATÓRIO DE LOUÇA BRANCA COM COLUNA SUSPENSA, DIMENSÕES APROXIMADAS 47 x 55CM – FORNECIMENTO E INSTALAÇÃO </t>
    </r>
    <r>
      <rPr>
        <b/>
        <sz val="10"/>
        <rFont val="Arial"/>
        <family val="2"/>
      </rPr>
      <t>(MODELO VOGUE PLUS DA DECA OU SIMILAR)</t>
    </r>
  </si>
  <si>
    <r>
      <t xml:space="preserve">TORNEIRA PARA LAVATÓRIO, DE MESA, BICA ALTA, METAL CROMADO - FORNECIMENTO E INSTALAÇÃO </t>
    </r>
    <r>
      <rPr>
        <b/>
        <sz val="12"/>
        <rFont val="Calibri"/>
        <family val="2"/>
      </rPr>
      <t>(MODELO 1196.C.LNK DA DECA OU SIMILAR)</t>
    </r>
  </si>
  <si>
    <t>REGISTRO DE GAVETA BRUTO, LATÃO, ROSCÁVEL, 3/4", COM ACABAMENTO E CANOPLA CROMADOS. FORNECIDO E INSTALADO EM RAMAL DE ÁGUA</t>
  </si>
  <si>
    <t>%</t>
  </si>
  <si>
    <t>CRONOGRAMA FÍSICO - FINANCEIRO</t>
  </si>
  <si>
    <t>MÊS 1</t>
  </si>
  <si>
    <t>MÊS 2</t>
  </si>
  <si>
    <t>MÊS 3</t>
  </si>
  <si>
    <t>MÊS 4</t>
  </si>
  <si>
    <t>MÊS 5</t>
  </si>
  <si>
    <t>10d</t>
  </si>
  <si>
    <t>20d</t>
  </si>
  <si>
    <t>30d</t>
  </si>
  <si>
    <t>40d</t>
  </si>
  <si>
    <t>50d</t>
  </si>
  <si>
    <t>60d</t>
  </si>
  <si>
    <t>70d</t>
  </si>
  <si>
    <t>80d</t>
  </si>
  <si>
    <t>90d</t>
  </si>
  <si>
    <t>100d</t>
  </si>
  <si>
    <t>110d</t>
  </si>
  <si>
    <t>120d</t>
  </si>
  <si>
    <t>130d</t>
  </si>
  <si>
    <t>140d</t>
  </si>
  <si>
    <t>150d</t>
  </si>
  <si>
    <t>INFRAESTRUTURA P/ ALIMENTAÇÃO E DISTRIBUIÇÃO ELÉTRICA (EMBUTIDOS EM FORRO, PAREDE E PISO)</t>
  </si>
  <si>
    <r>
      <t xml:space="preserve">ENTRADA DE ENERGIA ELÉTRICA TRIFÁSICA, DEMANDA ENTRE 27,1 E 38KVA, COM CIRCUÍTO 3F + N #35MM² COM 36M DE COMPRIMENTO </t>
    </r>
    <r>
      <rPr>
        <b/>
        <sz val="10"/>
        <rFont val="Arial"/>
        <family val="2"/>
      </rPr>
      <t>(RAMAL DE LIGAÇÃO + RAMAL DE ENTRADA)</t>
    </r>
  </si>
  <si>
    <t>TRE - 0343</t>
  </si>
  <si>
    <t>RAMAL INTERNO DE ALIMENTAÇÃO ELÉTRICA COM CIRCUÍTO TRIFÁSICO, 4#35MM², INCLUSIVE INFRAESTRUTURA</t>
  </si>
  <si>
    <r>
      <t xml:space="preserve">FABRICAÇÃO, MONTAGEM E DESMONTAGEM DE FÔRMA PARA </t>
    </r>
    <r>
      <rPr>
        <b/>
        <sz val="10"/>
        <color rgb="FF000000"/>
        <rFont val="Arial"/>
        <family val="2"/>
      </rPr>
      <t>VIGA BALDRAME</t>
    </r>
    <r>
      <rPr>
        <sz val="10"/>
        <color rgb="FF000000"/>
        <rFont val="Arial"/>
        <family val="1"/>
      </rPr>
      <t>, EM MADEIRA SERRADA, E = 25MM, DUAS UTILIZAÇÕES</t>
    </r>
  </si>
  <si>
    <t>TRE - 0349</t>
  </si>
  <si>
    <t>BRASÃO DA REPÚBLICA EM CHAPA DE AÇO INOX, PINTURA POR PROCESSO DE CORROSÃO, ALTURA DE 70CM, LARGURA PROPORCIONAL, COM BASE EMBORRACHADA DE 2CM DE ESPESSURA - FORNECIMENTO E INSTALAÇÃO</t>
  </si>
  <si>
    <t>TRE - 0348</t>
  </si>
  <si>
    <t>PERFILADO METÁLICO PERFURADO 38 x 38MM PARA LEITO DE CABOS - FORNECIMENTO E INSTALAÇÃO</t>
  </si>
  <si>
    <t>ALIMENTAÇÃO DE ÁGUA FRIA / EXTRAVASOR</t>
  </si>
  <si>
    <t xml:space="preserve">APLICAÇÃO MANUAL DE PINTURA COM TINTA LÁTEX ACRÍLICA SEMI-BRILHO, EM PAREDES, DUAS DEMÃOS (TINTA ACRÍLICA PREMIUN) </t>
  </si>
  <si>
    <t xml:space="preserve">APLICAÇÃO MANUAL DE PINTURA COM TINTA LÁTEX ACRÍLICA SEMI-BRILHO EM TETO, DUAS DEMÃOS (TINTA ACRÍLICA PREMIUN) </t>
  </si>
  <si>
    <t>APLICAÇÃO MANUAL DE PINTURA COM TINTA LÁTEX ACRÍLICA SEMI-BRILHO, EM PAREDES, DUAS DEMÃOS (TINTA ACRÍLICA PREMIUN)</t>
  </si>
  <si>
    <t xml:space="preserve">PINTURA DE ESCADA MARINHEIRO E GUARDA-CORPO DA LAJE </t>
  </si>
  <si>
    <t>PINTURA DE ESCADA MARINHEIRO E GUARDA-CORPO DA LAJE</t>
  </si>
  <si>
    <t>REFORMA E AMPLIAÇÃO DO PRÉDIO QUE ABRIGARÁ O CARTÓRIO ELEITORAL DA 24ª ZE - ITAPIRANGA/AM.</t>
  </si>
  <si>
    <r>
      <rPr>
        <b/>
        <sz val="12"/>
        <rFont val="Calibri"/>
        <family val="2"/>
        <scheme val="minor"/>
      </rPr>
      <t xml:space="preserve">BASE SINAPI: </t>
    </r>
    <r>
      <rPr>
        <b/>
        <sz val="12"/>
        <color rgb="FF0000FF"/>
        <rFont val="Calibri"/>
        <family val="2"/>
        <scheme val="minor"/>
      </rPr>
      <t xml:space="preserve"> </t>
    </r>
    <r>
      <rPr>
        <b/>
        <sz val="12"/>
        <color rgb="FF0033CC"/>
        <rFont val="Calibri"/>
        <family val="2"/>
        <scheme val="minor"/>
      </rPr>
      <t xml:space="preserve">JUNHO/2020  </t>
    </r>
    <r>
      <rPr>
        <b/>
        <sz val="12"/>
        <color rgb="FFFF0000"/>
        <rFont val="Calibri"/>
        <family val="2"/>
        <scheme val="minor"/>
      </rPr>
      <t xml:space="preserve">     </t>
    </r>
    <r>
      <rPr>
        <b/>
        <sz val="12"/>
        <color rgb="FF0000FF"/>
        <rFont val="Calibri"/>
        <family val="2"/>
        <scheme val="minor"/>
      </rPr>
      <t xml:space="preserve">     </t>
    </r>
    <r>
      <rPr>
        <b/>
        <sz val="12"/>
        <rFont val="Calibri"/>
        <family val="2"/>
        <scheme val="minor"/>
      </rPr>
      <t xml:space="preserve">LEIS SOCIAIS DESONERADAS: </t>
    </r>
    <r>
      <rPr>
        <b/>
        <sz val="12"/>
        <color rgb="FF0033CC"/>
        <rFont val="Calibri"/>
        <family val="2"/>
        <scheme val="minor"/>
      </rPr>
      <t>85,99% (HORISTA) - 48,92% (MENSALISTA)</t>
    </r>
  </si>
  <si>
    <t>BDI (32,78%)</t>
  </si>
  <si>
    <r>
      <t>PONTO DE ILUMINAÇÃO ELÉTRICA, CIRCUÍTO 2.5MM², EM PAREDE OU LAJE (ELETRODUTO FLEXÍVEL CORRUGADO AMARELO ¾”, CABOS, CONEXÕES E ACESSÓRIOS DE FIXAÇÃO)</t>
    </r>
    <r>
      <rPr>
        <sz val="10"/>
        <color rgb="FFFF0000"/>
        <rFont val="Arial"/>
        <family val="2"/>
      </rPr>
      <t xml:space="preserve">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</si>
</sst>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R$&quot;\ * #,##0.00_-;\-&quot;R$&quot;\ * #,##0.00_-;_-&quot;R$&quot;\ * &quot;-&quot;??_-;_-@_-"/>
    <numFmt numFmtId="43" formatCode="_-* #,##0.00_-;\-* #,##0.00_-;_-* &quot;-&quot;??_-;_-@_-"/>
  </numFmts>
  <fonts count="53" x14ac:knownFonts="1">
    <font>
      <sz val="11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b/>
      <sz val="10"/>
      <name val="Arial"/>
      <family val="1"/>
    </font>
    <font>
      <b/>
      <sz val="10"/>
      <name val="Arial"/>
      <family val="1"/>
    </font>
    <font>
      <b/>
      <sz val="10"/>
      <name val="Arial"/>
      <family val="1"/>
    </font>
    <font>
      <sz val="10"/>
      <name val="Arial"/>
      <family val="1"/>
    </font>
    <font>
      <sz val="10"/>
      <name val="Arial"/>
      <family val="1"/>
    </font>
    <font>
      <sz val="11"/>
      <name val="Arial"/>
      <family val="1"/>
    </font>
    <font>
      <b/>
      <sz val="14"/>
      <color rgb="FF000000"/>
      <name val="Arial"/>
      <family val="2"/>
    </font>
    <font>
      <b/>
      <sz val="12"/>
      <color rgb="FF000000"/>
      <name val="Arial"/>
      <family val="2"/>
    </font>
    <font>
      <b/>
      <sz val="12"/>
      <name val="Arial"/>
      <family val="2"/>
    </font>
    <font>
      <b/>
      <sz val="11"/>
      <color rgb="FF000000"/>
      <name val="Arial"/>
      <family val="2"/>
    </font>
    <font>
      <b/>
      <sz val="10"/>
      <color rgb="FF000000"/>
      <name val="Arial"/>
      <family val="2"/>
    </font>
    <font>
      <b/>
      <sz val="11"/>
      <color rgb="FF0000FF"/>
      <name val="Calibri"/>
      <family val="2"/>
      <scheme val="minor"/>
    </font>
    <font>
      <sz val="10"/>
      <color rgb="FF000000"/>
      <name val="Verdana"/>
      <family val="2"/>
    </font>
    <font>
      <b/>
      <i/>
      <sz val="10"/>
      <color rgb="FF000000"/>
      <name val="Verdana"/>
      <family val="2"/>
    </font>
    <font>
      <sz val="12"/>
      <color rgb="FF000000"/>
      <name val="Arial"/>
      <family val="2"/>
    </font>
    <font>
      <b/>
      <sz val="12"/>
      <color rgb="FF000000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6"/>
      <color rgb="FF0000FF"/>
      <name val="Arial"/>
      <family val="2"/>
    </font>
    <font>
      <b/>
      <sz val="12"/>
      <color rgb="FF0000FF"/>
      <name val="Calibri"/>
      <family val="2"/>
      <scheme val="minor"/>
    </font>
    <font>
      <b/>
      <sz val="12"/>
      <name val="Calibri"/>
      <family val="2"/>
      <scheme val="minor"/>
    </font>
    <font>
      <b/>
      <sz val="7"/>
      <color rgb="FF000000"/>
      <name val="Arial"/>
      <family val="2"/>
    </font>
    <font>
      <sz val="12"/>
      <color rgb="FFFF0000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0"/>
      <color rgb="FFFF0000"/>
      <name val="Verdana"/>
      <family val="2"/>
    </font>
    <font>
      <sz val="12"/>
      <color rgb="FFFF0000"/>
      <name val="Arial"/>
      <family val="2"/>
    </font>
    <font>
      <sz val="10"/>
      <color rgb="FFFF0000"/>
      <name val="Arial"/>
      <family val="1"/>
    </font>
    <font>
      <sz val="11"/>
      <color rgb="FFFF0000"/>
      <name val="Arial"/>
      <family val="1"/>
    </font>
    <font>
      <b/>
      <sz val="11"/>
      <name val="Arial"/>
      <family val="2"/>
    </font>
    <font>
      <sz val="11"/>
      <color rgb="FF0000FF"/>
      <name val="Arial"/>
      <family val="1"/>
    </font>
    <font>
      <b/>
      <sz val="11"/>
      <color rgb="FF0000FF"/>
      <name val="Arial"/>
      <family val="2"/>
    </font>
    <font>
      <b/>
      <sz val="10"/>
      <color rgb="FF000000"/>
      <name val="Arial"/>
      <family val="1"/>
    </font>
    <font>
      <sz val="10"/>
      <color rgb="FF0000FF"/>
      <name val="Arial"/>
      <family val="2"/>
    </font>
    <font>
      <sz val="10"/>
      <color rgb="FF00000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1"/>
      <name val="Arial"/>
      <family val="1"/>
    </font>
    <font>
      <sz val="12"/>
      <name val="Calibri"/>
      <family val="2"/>
    </font>
    <font>
      <sz val="12"/>
      <color rgb="FFFF0000"/>
      <name val="Calibri"/>
      <family val="2"/>
    </font>
    <font>
      <sz val="11"/>
      <name val="Arial"/>
      <family val="2"/>
    </font>
    <font>
      <b/>
      <sz val="12"/>
      <name val="Calibri"/>
      <family val="2"/>
    </font>
    <font>
      <sz val="8"/>
      <name val="Arial"/>
      <family val="1"/>
    </font>
    <font>
      <sz val="12"/>
      <color rgb="FF0000FF"/>
      <name val="Calibri"/>
      <family val="2"/>
      <scheme val="minor"/>
    </font>
    <font>
      <sz val="8"/>
      <color theme="1" tint="0.499984740745262"/>
      <name val="Arial"/>
      <family val="2"/>
    </font>
    <font>
      <sz val="8"/>
      <color rgb="FF0033CC"/>
      <name val="Arial"/>
      <family val="1"/>
    </font>
    <font>
      <b/>
      <sz val="11"/>
      <color rgb="FF0033CC"/>
      <name val="Arial"/>
      <family val="2"/>
    </font>
    <font>
      <sz val="12"/>
      <name val="Calibri"/>
      <family val="2"/>
      <scheme val="minor"/>
    </font>
    <font>
      <b/>
      <sz val="12"/>
      <color rgb="FF0033CC"/>
      <name val="Calibri"/>
      <family val="2"/>
      <scheme val="minor"/>
    </font>
    <font>
      <sz val="10"/>
      <color rgb="FFFF0000"/>
      <name val="Arial"/>
      <family val="2"/>
    </font>
    <font>
      <b/>
      <sz val="10"/>
      <color rgb="FF0033CC"/>
      <name val="Arial"/>
      <family val="2"/>
    </font>
  </fonts>
  <fills count="19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theme="0" tint="-0.14999847407452621"/>
        <bgColor rgb="FF000000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/>
        <bgColor indexed="64"/>
      </patternFill>
    </fill>
  </fills>
  <borders count="78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indexed="64"/>
      </right>
      <top style="medium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rgb="FF000000"/>
      </top>
      <bottom style="medium">
        <color indexed="64"/>
      </bottom>
      <diagonal/>
    </border>
    <border>
      <left style="medium">
        <color indexed="64"/>
      </left>
      <right/>
      <top style="medium">
        <color rgb="FF000000"/>
      </top>
      <bottom style="medium">
        <color indexed="64"/>
      </bottom>
      <diagonal/>
    </border>
    <border>
      <left/>
      <right/>
      <top style="medium">
        <color rgb="FF000000"/>
      </top>
      <bottom style="medium">
        <color indexed="64"/>
      </bottom>
      <diagonal/>
    </border>
    <border>
      <left/>
      <right style="medium">
        <color indexed="64"/>
      </right>
      <top style="medium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 style="medium">
        <color rgb="FF000000"/>
      </left>
      <right/>
      <top style="medium">
        <color rgb="FF000000"/>
      </top>
      <bottom style="medium">
        <color indexed="64"/>
      </bottom>
      <diagonal/>
    </border>
    <border>
      <left style="medium">
        <color rgb="FF000000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rgb="FF000000"/>
      </bottom>
      <diagonal/>
    </border>
    <border>
      <left/>
      <right/>
      <top style="thin">
        <color auto="1"/>
      </top>
      <bottom style="medium">
        <color rgb="FF000000"/>
      </bottom>
      <diagonal/>
    </border>
    <border>
      <left/>
      <right style="medium">
        <color auto="1"/>
      </right>
      <top style="thin">
        <color auto="1"/>
      </top>
      <bottom style="medium">
        <color rgb="FF000000"/>
      </bottom>
      <diagonal/>
    </border>
    <border>
      <left style="medium">
        <color theme="0" tint="-0.34998626667073579"/>
      </left>
      <right style="thin">
        <color theme="0" tint="-0.34998626667073579"/>
      </right>
      <top style="medium">
        <color indexed="64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medium">
        <color indexed="64"/>
      </top>
      <bottom style="thin">
        <color theme="0" tint="-0.34998626667073579"/>
      </bottom>
      <diagonal/>
    </border>
    <border>
      <left style="thin">
        <color theme="0" tint="-0.34998626667073579"/>
      </left>
      <right style="medium">
        <color theme="0" tint="-0.34998626667073579"/>
      </right>
      <top style="medium">
        <color indexed="64"/>
      </top>
      <bottom style="thin">
        <color theme="0" tint="-0.34998626667073579"/>
      </bottom>
      <diagonal/>
    </border>
    <border>
      <left style="medium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medium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medium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medium">
        <color theme="0" tint="-0.34998626667073579"/>
      </left>
      <right/>
      <top/>
      <bottom/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medium">
        <color rgb="FF000000"/>
      </bottom>
      <diagonal/>
    </border>
    <border>
      <left style="medium">
        <color rgb="FF000000"/>
      </left>
      <right style="medium">
        <color auto="1"/>
      </right>
      <top style="medium">
        <color rgb="FF000000"/>
      </top>
      <bottom style="medium">
        <color rgb="FF000000"/>
      </bottom>
      <diagonal/>
    </border>
    <border>
      <left style="thin">
        <color theme="0" tint="-0.34998626667073579"/>
      </left>
      <right style="medium">
        <color auto="1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medium">
        <color auto="1"/>
      </right>
      <top style="medium">
        <color indexed="64"/>
      </top>
      <bottom style="thin">
        <color theme="0" tint="-0.34998626667073579"/>
      </bottom>
      <diagonal/>
    </border>
    <border>
      <left style="thin">
        <color theme="0" tint="-0.34998626667073579"/>
      </left>
      <right style="medium">
        <color auto="1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medium">
        <color auto="1"/>
      </right>
      <top/>
      <bottom style="medium">
        <color rgb="FF000000"/>
      </bottom>
      <diagonal/>
    </border>
    <border>
      <left/>
      <right style="medium">
        <color auto="1"/>
      </right>
      <top style="medium">
        <color rgb="FF000000"/>
      </top>
      <bottom style="medium">
        <color rgb="FF000000"/>
      </bottom>
      <diagonal/>
    </border>
    <border>
      <left style="medium">
        <color auto="1"/>
      </left>
      <right style="thin">
        <color theme="0" tint="-0.499984740745262"/>
      </right>
      <top style="medium">
        <color auto="1"/>
      </top>
      <bottom style="medium">
        <color auto="1"/>
      </bottom>
      <diagonal/>
    </border>
    <border>
      <left style="thin">
        <color theme="0" tint="-0.499984740745262"/>
      </left>
      <right style="thin">
        <color theme="0" tint="-0.499984740745262"/>
      </right>
      <top style="medium">
        <color auto="1"/>
      </top>
      <bottom style="medium">
        <color auto="1"/>
      </bottom>
      <diagonal/>
    </border>
    <border>
      <left style="thin">
        <color theme="0" tint="-0.499984740745262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/>
      <top style="medium">
        <color rgb="FF000000"/>
      </top>
      <bottom style="medium">
        <color theme="0" tint="-0.499984740745262"/>
      </bottom>
      <diagonal/>
    </border>
    <border>
      <left/>
      <right/>
      <top style="medium">
        <color rgb="FF000000"/>
      </top>
      <bottom style="medium">
        <color theme="0" tint="-0.499984740745262"/>
      </bottom>
      <diagonal/>
    </border>
    <border>
      <left/>
      <right style="medium">
        <color auto="1"/>
      </right>
      <top style="medium">
        <color rgb="FF000000"/>
      </top>
      <bottom style="medium">
        <color theme="0" tint="-0.499984740745262"/>
      </bottom>
      <diagonal/>
    </border>
    <border>
      <left style="medium">
        <color indexed="64"/>
      </left>
      <right/>
      <top style="medium">
        <color theme="0" tint="-0.499984740745262"/>
      </top>
      <bottom style="medium">
        <color theme="0" tint="-0.499984740745262"/>
      </bottom>
      <diagonal/>
    </border>
    <border>
      <left/>
      <right/>
      <top style="medium">
        <color theme="0" tint="-0.499984740745262"/>
      </top>
      <bottom style="medium">
        <color theme="0" tint="-0.499984740745262"/>
      </bottom>
      <diagonal/>
    </border>
    <border>
      <left/>
      <right style="medium">
        <color auto="1"/>
      </right>
      <top style="medium">
        <color theme="0" tint="-0.499984740745262"/>
      </top>
      <bottom style="medium">
        <color theme="0" tint="-0.499984740745262"/>
      </bottom>
      <diagonal/>
    </border>
    <border>
      <left style="medium">
        <color auto="1"/>
      </left>
      <right style="thin">
        <color theme="0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/>
      </left>
      <right style="thin">
        <color theme="0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/>
      </left>
      <right style="medium">
        <color auto="1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auto="1"/>
      </left>
      <right style="thin">
        <color theme="0"/>
      </right>
      <top/>
      <bottom style="thin">
        <color theme="0" tint="-0.499984740745262"/>
      </bottom>
      <diagonal/>
    </border>
    <border>
      <left style="thin">
        <color theme="0"/>
      </left>
      <right style="thin">
        <color theme="0"/>
      </right>
      <top/>
      <bottom style="thin">
        <color theme="0" tint="-0.499984740745262"/>
      </bottom>
      <diagonal/>
    </border>
    <border>
      <left style="thin">
        <color theme="0"/>
      </left>
      <right style="medium">
        <color auto="1"/>
      </right>
      <top/>
      <bottom style="thin">
        <color theme="0" tint="-0.499984740745262"/>
      </bottom>
      <diagonal/>
    </border>
    <border>
      <left style="medium">
        <color auto="1"/>
      </left>
      <right style="thin">
        <color theme="0"/>
      </right>
      <top style="thin">
        <color theme="0" tint="-0.499984740745262"/>
      </top>
      <bottom/>
      <diagonal/>
    </border>
    <border>
      <left style="thin">
        <color theme="0"/>
      </left>
      <right style="thin">
        <color theme="0"/>
      </right>
      <top style="thin">
        <color theme="0" tint="-0.499984740745262"/>
      </top>
      <bottom/>
      <diagonal/>
    </border>
    <border>
      <left style="thin">
        <color theme="0"/>
      </left>
      <right style="medium">
        <color auto="1"/>
      </right>
      <top style="thin">
        <color theme="0" tint="-0.499984740745262"/>
      </top>
      <bottom/>
      <diagonal/>
    </border>
    <border>
      <left style="medium">
        <color auto="1"/>
      </left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 style="medium">
        <color auto="1"/>
      </right>
      <top/>
      <bottom/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theme="0" tint="-0.34998626667073579"/>
      </left>
      <right style="medium">
        <color theme="0" tint="-0.34998626667073579"/>
      </right>
      <top style="thin">
        <color theme="0" tint="-0.34998626667073579"/>
      </top>
      <bottom/>
      <diagonal/>
    </border>
    <border>
      <left style="medium">
        <color auto="1"/>
      </left>
      <right style="thin">
        <color theme="0"/>
      </right>
      <top style="thin">
        <color theme="0" tint="-0.499984740745262"/>
      </top>
      <bottom style="medium">
        <color auto="1"/>
      </bottom>
      <diagonal/>
    </border>
    <border>
      <left style="thin">
        <color theme="0"/>
      </left>
      <right style="thin">
        <color theme="0"/>
      </right>
      <top style="thin">
        <color theme="0" tint="-0.499984740745262"/>
      </top>
      <bottom style="medium">
        <color auto="1"/>
      </bottom>
      <diagonal/>
    </border>
    <border>
      <left style="thin">
        <color theme="0"/>
      </left>
      <right style="medium">
        <color auto="1"/>
      </right>
      <top style="thin">
        <color theme="0" tint="-0.499984740745262"/>
      </top>
      <bottom style="medium">
        <color auto="1"/>
      </bottom>
      <diagonal/>
    </border>
    <border>
      <left style="medium">
        <color indexed="64"/>
      </left>
      <right/>
      <top style="medium">
        <color theme="0" tint="-0.499984740745262"/>
      </top>
      <bottom/>
      <diagonal/>
    </border>
    <border>
      <left/>
      <right/>
      <top style="medium">
        <color theme="0" tint="-0.499984740745262"/>
      </top>
      <bottom/>
      <diagonal/>
    </border>
    <border>
      <left/>
      <right style="medium">
        <color auto="1"/>
      </right>
      <top style="medium">
        <color theme="0" tint="-0.499984740745262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auto="1"/>
      </left>
      <right style="thin">
        <color theme="0" tint="-0.499984740745262"/>
      </right>
      <top style="medium">
        <color rgb="FF000000"/>
      </top>
      <bottom/>
      <diagonal/>
    </border>
    <border>
      <left style="thin">
        <color theme="0" tint="-0.499984740745262"/>
      </left>
      <right style="thin">
        <color theme="0" tint="-0.499984740745262"/>
      </right>
      <top style="medium">
        <color rgb="FF000000"/>
      </top>
      <bottom/>
      <diagonal/>
    </border>
    <border>
      <left style="thin">
        <color theme="0" tint="-0.499984740745262"/>
      </left>
      <right style="medium">
        <color auto="1"/>
      </right>
      <top style="medium">
        <color rgb="FF000000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thin">
        <color theme="0" tint="-0.499984740745262"/>
      </right>
      <top style="medium">
        <color auto="1"/>
      </top>
      <bottom style="medium">
        <color auto="1"/>
      </bottom>
      <diagonal/>
    </border>
  </borders>
  <cellStyleXfs count="4">
    <xf numFmtId="0" fontId="0" fillId="0" borderId="0"/>
    <xf numFmtId="44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9" fontId="9" fillId="0" borderId="0" applyFont="0" applyFill="0" applyBorder="0" applyAlignment="0" applyProtection="0"/>
  </cellStyleXfs>
  <cellXfs count="305">
    <xf numFmtId="0" fontId="0" fillId="0" borderId="0" xfId="0"/>
    <xf numFmtId="0" fontId="8" fillId="10" borderId="0" xfId="0" applyFont="1" applyFill="1" applyAlignment="1">
      <alignment horizontal="center" vertical="top" wrapText="1"/>
    </xf>
    <xf numFmtId="0" fontId="0" fillId="0" borderId="0" xfId="0"/>
    <xf numFmtId="0" fontId="13" fillId="11" borderId="1" xfId="0" applyFont="1" applyFill="1" applyBorder="1" applyAlignment="1">
      <alignment horizontal="center" vertical="center" wrapText="1"/>
    </xf>
    <xf numFmtId="4" fontId="13" fillId="11" borderId="1" xfId="0" applyNumberFormat="1" applyFont="1" applyFill="1" applyBorder="1" applyAlignment="1">
      <alignment horizontal="center" vertical="center" wrapText="1"/>
    </xf>
    <xf numFmtId="4" fontId="0" fillId="0" borderId="0" xfId="0" applyNumberFormat="1"/>
    <xf numFmtId="4" fontId="8" fillId="10" borderId="0" xfId="0" applyNumberFormat="1" applyFont="1" applyFill="1" applyAlignment="1">
      <alignment horizontal="center" vertical="top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13" fillId="12" borderId="2" xfId="0" applyFont="1" applyFill="1" applyBorder="1" applyAlignment="1">
      <alignment horizontal="center" vertical="center" wrapText="1"/>
    </xf>
    <xf numFmtId="4" fontId="13" fillId="12" borderId="7" xfId="0" applyNumberFormat="1" applyFont="1" applyFill="1" applyBorder="1" applyAlignment="1">
      <alignment vertical="center" wrapText="1"/>
    </xf>
    <xf numFmtId="0" fontId="8" fillId="10" borderId="0" xfId="0" applyFont="1" applyFill="1" applyAlignment="1">
      <alignment horizontal="center" vertical="center" wrapText="1"/>
    </xf>
    <xf numFmtId="0" fontId="13" fillId="12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justify"/>
    </xf>
    <xf numFmtId="0" fontId="8" fillId="10" borderId="0" xfId="0" applyFont="1" applyFill="1" applyAlignment="1">
      <alignment horizontal="justify" vertical="top" wrapText="1"/>
    </xf>
    <xf numFmtId="0" fontId="7" fillId="9" borderId="0" xfId="0" applyFont="1" applyFill="1" applyAlignment="1">
      <alignment horizontal="justify" vertical="top" wrapText="1"/>
    </xf>
    <xf numFmtId="0" fontId="15" fillId="0" borderId="0" xfId="0" applyFont="1" applyFill="1" applyAlignment="1">
      <alignment vertical="center"/>
    </xf>
    <xf numFmtId="0" fontId="0" fillId="0" borderId="0" xfId="0" applyFill="1"/>
    <xf numFmtId="44" fontId="11" fillId="14" borderId="7" xfId="1" applyFont="1" applyFill="1" applyBorder="1" applyAlignment="1">
      <alignment vertical="center" wrapText="1"/>
    </xf>
    <xf numFmtId="0" fontId="0" fillId="0" borderId="12" xfId="0" applyBorder="1"/>
    <xf numFmtId="0" fontId="16" fillId="0" borderId="13" xfId="0" applyFont="1" applyBorder="1" applyAlignment="1">
      <alignment horizontal="right" wrapText="1"/>
    </xf>
    <xf numFmtId="4" fontId="16" fillId="0" borderId="13" xfId="0" applyNumberFormat="1" applyFont="1" applyBorder="1" applyAlignment="1">
      <alignment horizontal="right" wrapText="1"/>
    </xf>
    <xf numFmtId="4" fontId="16" fillId="0" borderId="14" xfId="0" applyNumberFormat="1" applyFont="1" applyBorder="1" applyAlignment="1">
      <alignment horizontal="right" wrapText="1"/>
    </xf>
    <xf numFmtId="0" fontId="0" fillId="0" borderId="15" xfId="0" applyBorder="1"/>
    <xf numFmtId="4" fontId="17" fillId="0" borderId="0" xfId="0" applyNumberFormat="1" applyFont="1" applyFill="1" applyBorder="1" applyAlignment="1">
      <alignment wrapText="1"/>
    </xf>
    <xf numFmtId="4" fontId="11" fillId="0" borderId="0" xfId="0" applyNumberFormat="1" applyFont="1" applyFill="1" applyBorder="1" applyAlignment="1">
      <alignment wrapText="1"/>
    </xf>
    <xf numFmtId="4" fontId="18" fillId="0" borderId="0" xfId="0" applyNumberFormat="1" applyFont="1" applyFill="1" applyBorder="1" applyAlignment="1">
      <alignment wrapText="1"/>
    </xf>
    <xf numFmtId="4" fontId="18" fillId="0" borderId="16" xfId="0" applyNumberFormat="1" applyFont="1" applyFill="1" applyBorder="1" applyAlignment="1">
      <alignment wrapText="1"/>
    </xf>
    <xf numFmtId="0" fontId="10" fillId="0" borderId="0" xfId="0" applyFont="1" applyFill="1" applyBorder="1" applyAlignment="1">
      <alignment vertical="center" wrapText="1"/>
    </xf>
    <xf numFmtId="0" fontId="11" fillId="0" borderId="0" xfId="0" applyFont="1" applyFill="1" applyBorder="1" applyAlignment="1">
      <alignment vertical="center"/>
    </xf>
    <xf numFmtId="0" fontId="18" fillId="0" borderId="0" xfId="0" applyFont="1" applyFill="1" applyBorder="1" applyAlignment="1">
      <alignment vertical="center" wrapText="1"/>
    </xf>
    <xf numFmtId="0" fontId="18" fillId="0" borderId="16" xfId="0" applyFont="1" applyFill="1" applyBorder="1" applyAlignment="1">
      <alignment vertical="center" wrapText="1"/>
    </xf>
    <xf numFmtId="0" fontId="19" fillId="0" borderId="17" xfId="0" applyFont="1" applyBorder="1" applyAlignment="1">
      <alignment vertical="center"/>
    </xf>
    <xf numFmtId="0" fontId="19" fillId="0" borderId="18" xfId="0" applyFont="1" applyFill="1" applyBorder="1" applyAlignment="1">
      <alignment horizontal="right" vertical="center"/>
    </xf>
    <xf numFmtId="0" fontId="20" fillId="0" borderId="18" xfId="0" applyFont="1" applyFill="1" applyBorder="1" applyAlignment="1">
      <alignment vertical="center"/>
    </xf>
    <xf numFmtId="0" fontId="20" fillId="0" borderId="18" xfId="0" applyNumberFormat="1" applyFont="1" applyFill="1" applyBorder="1" applyAlignment="1">
      <alignment vertical="center"/>
    </xf>
    <xf numFmtId="0" fontId="20" fillId="0" borderId="19" xfId="0" applyNumberFormat="1" applyFont="1" applyFill="1" applyBorder="1" applyAlignment="1">
      <alignment vertical="center"/>
    </xf>
    <xf numFmtId="0" fontId="22" fillId="0" borderId="20" xfId="0" applyFont="1" applyBorder="1" applyAlignment="1"/>
    <xf numFmtId="0" fontId="22" fillId="0" borderId="21" xfId="0" applyFont="1" applyBorder="1" applyAlignment="1"/>
    <xf numFmtId="0" fontId="24" fillId="0" borderId="0" xfId="0" applyFont="1" applyFill="1" applyBorder="1" applyAlignment="1">
      <alignment vertical="top" wrapText="1"/>
    </xf>
    <xf numFmtId="0" fontId="1" fillId="2" borderId="23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justify" vertical="center" wrapText="1"/>
    </xf>
    <xf numFmtId="0" fontId="2" fillId="3" borderId="24" xfId="0" applyFont="1" applyFill="1" applyBorder="1" applyAlignment="1">
      <alignment horizontal="center" vertical="center" wrapText="1"/>
    </xf>
    <xf numFmtId="4" fontId="3" fillId="4" borderId="24" xfId="0" applyNumberFormat="1" applyFont="1" applyFill="1" applyBorder="1" applyAlignment="1">
      <alignment horizontal="center" vertical="center"/>
    </xf>
    <xf numFmtId="4" fontId="14" fillId="5" borderId="25" xfId="0" applyNumberFormat="1" applyFont="1" applyFill="1" applyBorder="1" applyAlignment="1">
      <alignment horizontal="right" vertical="center" wrapText="1"/>
    </xf>
    <xf numFmtId="0" fontId="1" fillId="2" borderId="26" xfId="0" applyFont="1" applyFill="1" applyBorder="1" applyAlignment="1">
      <alignment horizontal="center" vertical="center" wrapText="1"/>
    </xf>
    <xf numFmtId="0" fontId="1" fillId="2" borderId="27" xfId="0" applyFont="1" applyFill="1" applyBorder="1" applyAlignment="1">
      <alignment horizontal="justify" vertical="center" wrapText="1"/>
    </xf>
    <xf numFmtId="4" fontId="3" fillId="4" borderId="27" xfId="0" applyNumberFormat="1" applyFont="1" applyFill="1" applyBorder="1" applyAlignment="1">
      <alignment horizontal="center" vertical="center"/>
    </xf>
    <xf numFmtId="4" fontId="14" fillId="5" borderId="28" xfId="0" applyNumberFormat="1" applyFont="1" applyFill="1" applyBorder="1" applyAlignment="1">
      <alignment horizontal="right" vertical="center" wrapText="1"/>
    </xf>
    <xf numFmtId="0" fontId="1" fillId="2" borderId="29" xfId="0" applyFont="1" applyFill="1" applyBorder="1" applyAlignment="1">
      <alignment horizontal="center" vertical="center" wrapText="1"/>
    </xf>
    <xf numFmtId="0" fontId="1" fillId="2" borderId="30" xfId="0" applyFont="1" applyFill="1" applyBorder="1" applyAlignment="1">
      <alignment horizontal="justify" vertical="center" wrapText="1"/>
    </xf>
    <xf numFmtId="0" fontId="2" fillId="3" borderId="30" xfId="0" applyFont="1" applyFill="1" applyBorder="1" applyAlignment="1">
      <alignment horizontal="center" vertical="center" wrapText="1"/>
    </xf>
    <xf numFmtId="4" fontId="3" fillId="4" borderId="30" xfId="0" applyNumberFormat="1" applyFont="1" applyFill="1" applyBorder="1" applyAlignment="1">
      <alignment horizontal="center" vertical="center"/>
    </xf>
    <xf numFmtId="4" fontId="27" fillId="0" borderId="13" xfId="0" applyNumberFormat="1" applyFont="1" applyBorder="1" applyAlignment="1">
      <alignment horizontal="right" wrapText="1"/>
    </xf>
    <xf numFmtId="4" fontId="28" fillId="0" borderId="0" xfId="0" applyNumberFormat="1" applyFont="1" applyFill="1" applyBorder="1" applyAlignment="1">
      <alignment horizontal="right" wrapText="1"/>
    </xf>
    <xf numFmtId="0" fontId="28" fillId="0" borderId="0" xfId="0" applyFont="1" applyFill="1" applyBorder="1" applyAlignment="1">
      <alignment horizontal="right" vertical="center" wrapText="1"/>
    </xf>
    <xf numFmtId="0" fontId="25" fillId="0" borderId="18" xfId="0" applyNumberFormat="1" applyFont="1" applyFill="1" applyBorder="1" applyAlignment="1">
      <alignment horizontal="right" vertical="center"/>
    </xf>
    <xf numFmtId="0" fontId="29" fillId="10" borderId="0" xfId="0" applyFont="1" applyFill="1" applyAlignment="1">
      <alignment horizontal="right" vertical="top" wrapText="1"/>
    </xf>
    <xf numFmtId="0" fontId="30" fillId="0" borderId="0" xfId="0" applyFont="1" applyAlignment="1">
      <alignment horizontal="right"/>
    </xf>
    <xf numFmtId="0" fontId="13" fillId="13" borderId="2" xfId="0" applyFont="1" applyFill="1" applyBorder="1" applyAlignment="1">
      <alignment horizontal="center" vertical="center" wrapText="1"/>
    </xf>
    <xf numFmtId="0" fontId="13" fillId="13" borderId="3" xfId="0" applyFont="1" applyFill="1" applyBorder="1" applyAlignment="1">
      <alignment horizontal="center" vertical="center" wrapText="1"/>
    </xf>
    <xf numFmtId="4" fontId="13" fillId="13" borderId="7" xfId="0" applyNumberFormat="1" applyFont="1" applyFill="1" applyBorder="1" applyAlignment="1">
      <alignment vertical="center" wrapText="1"/>
    </xf>
    <xf numFmtId="0" fontId="1" fillId="3" borderId="27" xfId="0" applyFont="1" applyFill="1" applyBorder="1" applyAlignment="1">
      <alignment horizontal="center" vertical="center" wrapText="1"/>
    </xf>
    <xf numFmtId="0" fontId="30" fillId="0" borderId="0" xfId="0" applyFont="1" applyAlignment="1">
      <alignment vertical="center"/>
    </xf>
    <xf numFmtId="4" fontId="31" fillId="11" borderId="1" xfId="0" applyNumberFormat="1" applyFont="1" applyFill="1" applyBorder="1" applyAlignment="1">
      <alignment horizontal="center" vertical="center" wrapText="1"/>
    </xf>
    <xf numFmtId="0" fontId="1" fillId="3" borderId="30" xfId="0" applyFont="1" applyFill="1" applyBorder="1" applyAlignment="1">
      <alignment horizontal="center" vertical="center" wrapText="1"/>
    </xf>
    <xf numFmtId="0" fontId="1" fillId="3" borderId="24" xfId="0" applyFont="1" applyFill="1" applyBorder="1" applyAlignment="1">
      <alignment horizontal="center" vertical="center" wrapText="1"/>
    </xf>
    <xf numFmtId="0" fontId="32" fillId="0" borderId="0" xfId="0" applyFont="1" applyAlignment="1">
      <alignment vertical="center"/>
    </xf>
    <xf numFmtId="0" fontId="32" fillId="0" borderId="0" xfId="0" applyFont="1"/>
    <xf numFmtId="0" fontId="32" fillId="0" borderId="0" xfId="0" applyFont="1" applyAlignment="1">
      <alignment horizontal="center" vertical="center"/>
    </xf>
    <xf numFmtId="0" fontId="33" fillId="0" borderId="0" xfId="0" applyFont="1" applyAlignment="1">
      <alignment vertical="center"/>
    </xf>
    <xf numFmtId="0" fontId="36" fillId="2" borderId="27" xfId="0" applyFont="1" applyFill="1" applyBorder="1" applyAlignment="1">
      <alignment horizontal="justify" vertical="center" wrapText="1"/>
    </xf>
    <xf numFmtId="0" fontId="36" fillId="2" borderId="24" xfId="0" applyFont="1" applyFill="1" applyBorder="1" applyAlignment="1">
      <alignment horizontal="justify" vertical="center" wrapText="1"/>
    </xf>
    <xf numFmtId="0" fontId="1" fillId="0" borderId="27" xfId="0" applyFont="1" applyBorder="1" applyAlignment="1">
      <alignment horizontal="center" vertical="center" wrapText="1"/>
    </xf>
    <xf numFmtId="0" fontId="1" fillId="0" borderId="27" xfId="0" applyFont="1" applyBorder="1" applyAlignment="1">
      <alignment horizontal="justify" vertical="center" wrapText="1"/>
    </xf>
    <xf numFmtId="4" fontId="1" fillId="4" borderId="27" xfId="0" applyNumberFormat="1" applyFont="1" applyFill="1" applyBorder="1" applyAlignment="1">
      <alignment horizontal="center" vertical="center"/>
    </xf>
    <xf numFmtId="0" fontId="37" fillId="2" borderId="27" xfId="0" applyFont="1" applyFill="1" applyBorder="1" applyAlignment="1">
      <alignment horizontal="justify" vertical="center" wrapText="1"/>
    </xf>
    <xf numFmtId="0" fontId="7" fillId="2" borderId="26" xfId="0" applyFont="1" applyFill="1" applyBorder="1" applyAlignment="1">
      <alignment horizontal="center" vertical="center" wrapText="1"/>
    </xf>
    <xf numFmtId="0" fontId="0" fillId="0" borderId="0" xfId="0" applyFont="1" applyAlignment="1">
      <alignment vertical="center"/>
    </xf>
    <xf numFmtId="0" fontId="39" fillId="0" borderId="0" xfId="0" applyFont="1" applyBorder="1" applyAlignment="1">
      <alignment horizontal="justify" vertical="center" wrapText="1"/>
    </xf>
    <xf numFmtId="0" fontId="40" fillId="2" borderId="27" xfId="0" applyFont="1" applyFill="1" applyBorder="1" applyAlignment="1">
      <alignment horizontal="justify" vertical="center" wrapText="1"/>
    </xf>
    <xf numFmtId="0" fontId="7" fillId="2" borderId="29" xfId="0" applyFont="1" applyFill="1" applyBorder="1" applyAlignment="1">
      <alignment horizontal="center" vertical="center" wrapText="1"/>
    </xf>
    <xf numFmtId="0" fontId="7" fillId="2" borderId="30" xfId="0" applyFont="1" applyFill="1" applyBorder="1" applyAlignment="1">
      <alignment horizontal="justify" vertical="center" wrapText="1"/>
    </xf>
    <xf numFmtId="0" fontId="7" fillId="3" borderId="30" xfId="0" applyFont="1" applyFill="1" applyBorder="1" applyAlignment="1">
      <alignment horizontal="center" vertical="center" wrapText="1"/>
    </xf>
    <xf numFmtId="4" fontId="7" fillId="4" borderId="30" xfId="0" applyNumberFormat="1" applyFont="1" applyFill="1" applyBorder="1" applyAlignment="1">
      <alignment horizontal="center" vertical="center"/>
    </xf>
    <xf numFmtId="4" fontId="7" fillId="5" borderId="30" xfId="0" applyNumberFormat="1" applyFont="1" applyFill="1" applyBorder="1" applyAlignment="1">
      <alignment horizontal="right" vertical="center" wrapText="1"/>
    </xf>
    <xf numFmtId="0" fontId="39" fillId="0" borderId="0" xfId="0" applyFont="1" applyAlignment="1">
      <alignment horizontal="justify" vertical="center" wrapText="1"/>
    </xf>
    <xf numFmtId="0" fontId="7" fillId="3" borderId="27" xfId="0" applyFont="1" applyFill="1" applyBorder="1" applyAlignment="1">
      <alignment horizontal="center" vertical="center" wrapText="1"/>
    </xf>
    <xf numFmtId="4" fontId="7" fillId="4" borderId="27" xfId="0" applyNumberFormat="1" applyFont="1" applyFill="1" applyBorder="1" applyAlignment="1">
      <alignment horizontal="center" vertical="center"/>
    </xf>
    <xf numFmtId="4" fontId="7" fillId="5" borderId="27" xfId="0" applyNumberFormat="1" applyFont="1" applyFill="1" applyBorder="1" applyAlignment="1">
      <alignment horizontal="right" vertical="center" wrapText="1"/>
    </xf>
    <xf numFmtId="0" fontId="39" fillId="0" borderId="0" xfId="0" applyFont="1" applyAlignment="1">
      <alignment horizontal="justify" vertical="center" wrapText="1"/>
    </xf>
    <xf numFmtId="0" fontId="39" fillId="0" borderId="0" xfId="0" applyFont="1" applyAlignment="1">
      <alignment horizontal="justify" vertical="center" wrapText="1"/>
    </xf>
    <xf numFmtId="0" fontId="7" fillId="2" borderId="27" xfId="0" applyFont="1" applyFill="1" applyBorder="1" applyAlignment="1">
      <alignment horizontal="justify" vertical="center" wrapText="1"/>
    </xf>
    <xf numFmtId="0" fontId="37" fillId="0" borderId="32" xfId="0" applyFont="1" applyBorder="1" applyAlignment="1">
      <alignment horizontal="justify" vertical="center" wrapText="1"/>
    </xf>
    <xf numFmtId="0" fontId="37" fillId="2" borderId="30" xfId="0" applyFont="1" applyFill="1" applyBorder="1" applyAlignment="1">
      <alignment horizontal="justify" vertical="center" wrapText="1"/>
    </xf>
    <xf numFmtId="0" fontId="33" fillId="0" borderId="0" xfId="0" applyFont="1" applyAlignment="1">
      <alignment horizontal="justify" vertical="center" wrapText="1"/>
    </xf>
    <xf numFmtId="0" fontId="33" fillId="0" borderId="0" xfId="0" applyFont="1" applyBorder="1" applyAlignment="1">
      <alignment horizontal="justify" vertical="center" wrapText="1"/>
    </xf>
    <xf numFmtId="0" fontId="37" fillId="2" borderId="29" xfId="0" applyFont="1" applyFill="1" applyBorder="1" applyAlignment="1">
      <alignment horizontal="center" vertical="center" wrapText="1"/>
    </xf>
    <xf numFmtId="0" fontId="37" fillId="3" borderId="30" xfId="0" applyFont="1" applyFill="1" applyBorder="1" applyAlignment="1">
      <alignment horizontal="center" vertical="center" wrapText="1"/>
    </xf>
    <xf numFmtId="4" fontId="37" fillId="4" borderId="30" xfId="0" applyNumberFormat="1" applyFont="1" applyFill="1" applyBorder="1" applyAlignment="1">
      <alignment horizontal="center" vertical="center"/>
    </xf>
    <xf numFmtId="0" fontId="42" fillId="0" borderId="0" xfId="0" applyFont="1" applyAlignment="1">
      <alignment vertical="center"/>
    </xf>
    <xf numFmtId="0" fontId="37" fillId="3" borderId="27" xfId="0" applyFont="1" applyFill="1" applyBorder="1" applyAlignment="1">
      <alignment horizontal="center" vertical="center" wrapText="1"/>
    </xf>
    <xf numFmtId="4" fontId="37" fillId="4" borderId="27" xfId="0" applyNumberFormat="1" applyFont="1" applyFill="1" applyBorder="1" applyAlignment="1">
      <alignment horizontal="center" vertical="center"/>
    </xf>
    <xf numFmtId="4" fontId="3" fillId="0" borderId="27" xfId="0" applyNumberFormat="1" applyFont="1" applyFill="1" applyBorder="1" applyAlignment="1">
      <alignment horizontal="center" vertical="center"/>
    </xf>
    <xf numFmtId="4" fontId="3" fillId="0" borderId="30" xfId="0" applyNumberFormat="1" applyFont="1" applyFill="1" applyBorder="1" applyAlignment="1">
      <alignment horizontal="center" vertical="center"/>
    </xf>
    <xf numFmtId="4" fontId="7" fillId="0" borderId="30" xfId="0" applyNumberFormat="1" applyFont="1" applyFill="1" applyBorder="1" applyAlignment="1">
      <alignment horizontal="center" vertical="center"/>
    </xf>
    <xf numFmtId="0" fontId="7" fillId="0" borderId="30" xfId="0" applyFont="1" applyFill="1" applyBorder="1" applyAlignment="1">
      <alignment horizontal="center" vertical="center" wrapText="1"/>
    </xf>
    <xf numFmtId="0" fontId="36" fillId="2" borderId="30" xfId="0" applyFont="1" applyFill="1" applyBorder="1" applyAlignment="1">
      <alignment horizontal="justify" vertical="center" wrapText="1"/>
    </xf>
    <xf numFmtId="0" fontId="1" fillId="0" borderId="29" xfId="0" applyFont="1" applyFill="1" applyBorder="1" applyAlignment="1">
      <alignment horizontal="center" vertical="center" wrapText="1"/>
    </xf>
    <xf numFmtId="0" fontId="1" fillId="0" borderId="30" xfId="0" applyFont="1" applyFill="1" applyBorder="1" applyAlignment="1">
      <alignment horizontal="justify" vertical="center" wrapText="1"/>
    </xf>
    <xf numFmtId="0" fontId="0" fillId="0" borderId="0" xfId="0" applyFill="1" applyAlignment="1">
      <alignment vertical="center"/>
    </xf>
    <xf numFmtId="0" fontId="1" fillId="2" borderId="34" xfId="0" applyFont="1" applyFill="1" applyBorder="1" applyAlignment="1">
      <alignment horizontal="justify" vertical="center" wrapText="1"/>
    </xf>
    <xf numFmtId="0" fontId="7" fillId="3" borderId="34" xfId="0" applyFont="1" applyFill="1" applyBorder="1" applyAlignment="1">
      <alignment horizontal="center" vertical="center" wrapText="1"/>
    </xf>
    <xf numFmtId="4" fontId="3" fillId="4" borderId="34" xfId="0" applyNumberFormat="1" applyFont="1" applyFill="1" applyBorder="1" applyAlignment="1">
      <alignment horizontal="center" vertical="center"/>
    </xf>
    <xf numFmtId="0" fontId="1" fillId="2" borderId="33" xfId="0" applyFont="1" applyFill="1" applyBorder="1" applyAlignment="1">
      <alignment horizontal="center" vertical="center" wrapText="1"/>
    </xf>
    <xf numFmtId="0" fontId="3" fillId="4" borderId="33" xfId="0" applyFont="1" applyFill="1" applyBorder="1" applyAlignment="1">
      <alignment horizontal="center" vertical="center" wrapText="1"/>
    </xf>
    <xf numFmtId="0" fontId="1" fillId="2" borderId="33" xfId="0" applyFont="1" applyFill="1" applyBorder="1" applyAlignment="1">
      <alignment horizontal="justify" vertical="center" wrapText="1"/>
    </xf>
    <xf numFmtId="0" fontId="2" fillId="3" borderId="33" xfId="0" applyFont="1" applyFill="1" applyBorder="1" applyAlignment="1">
      <alignment horizontal="center" vertical="center" wrapText="1"/>
    </xf>
    <xf numFmtId="4" fontId="3" fillId="4" borderId="33" xfId="0" applyNumberFormat="1" applyFont="1" applyFill="1" applyBorder="1" applyAlignment="1">
      <alignment horizontal="center" vertical="center"/>
    </xf>
    <xf numFmtId="4" fontId="29" fillId="5" borderId="33" xfId="0" applyNumberFormat="1" applyFont="1" applyFill="1" applyBorder="1" applyAlignment="1">
      <alignment horizontal="right" vertical="center" wrapText="1"/>
    </xf>
    <xf numFmtId="4" fontId="14" fillId="5" borderId="33" xfId="0" applyNumberFormat="1" applyFont="1" applyFill="1" applyBorder="1" applyAlignment="1">
      <alignment horizontal="right" vertical="center" wrapText="1"/>
    </xf>
    <xf numFmtId="4" fontId="3" fillId="0" borderId="24" xfId="0" applyNumberFormat="1" applyFont="1" applyFill="1" applyBorder="1" applyAlignment="1">
      <alignment horizontal="center" vertical="center"/>
    </xf>
    <xf numFmtId="0" fontId="7" fillId="2" borderId="23" xfId="0" applyFont="1" applyFill="1" applyBorder="1" applyAlignment="1">
      <alignment horizontal="center" vertical="center" wrapText="1"/>
    </xf>
    <xf numFmtId="0" fontId="7" fillId="2" borderId="24" xfId="0" applyFont="1" applyFill="1" applyBorder="1" applyAlignment="1">
      <alignment horizontal="justify" vertical="center" wrapText="1"/>
    </xf>
    <xf numFmtId="0" fontId="7" fillId="3" borderId="24" xfId="0" applyFont="1" applyFill="1" applyBorder="1" applyAlignment="1">
      <alignment horizontal="center" vertical="center" wrapText="1"/>
    </xf>
    <xf numFmtId="4" fontId="7" fillId="0" borderId="24" xfId="0" applyNumberFormat="1" applyFont="1" applyFill="1" applyBorder="1" applyAlignment="1">
      <alignment horizontal="center" vertical="center"/>
    </xf>
    <xf numFmtId="0" fontId="39" fillId="0" borderId="31" xfId="0" applyFont="1" applyBorder="1" applyAlignment="1">
      <alignment horizontal="justify" vertical="center" wrapText="1"/>
    </xf>
    <xf numFmtId="0" fontId="39" fillId="0" borderId="0" xfId="0" applyFont="1" applyAlignment="1">
      <alignment horizontal="justify" vertical="center" wrapText="1"/>
    </xf>
    <xf numFmtId="0" fontId="33" fillId="16" borderId="31" xfId="0" applyFont="1" applyFill="1" applyBorder="1" applyAlignment="1">
      <alignment horizontal="justify" vertical="center" wrapText="1"/>
    </xf>
    <xf numFmtId="0" fontId="33" fillId="16" borderId="0" xfId="0" applyFont="1" applyFill="1" applyAlignment="1">
      <alignment horizontal="justify" vertical="center" wrapText="1"/>
    </xf>
    <xf numFmtId="0" fontId="0" fillId="16" borderId="0" xfId="0" applyFill="1" applyAlignment="1">
      <alignment vertical="center"/>
    </xf>
    <xf numFmtId="0" fontId="37" fillId="0" borderId="27" xfId="0" applyFont="1" applyFill="1" applyBorder="1" applyAlignment="1">
      <alignment horizontal="center" vertical="center" wrapText="1"/>
    </xf>
    <xf numFmtId="0" fontId="1" fillId="0" borderId="30" xfId="0" applyFont="1" applyFill="1" applyBorder="1" applyAlignment="1">
      <alignment horizontal="center" vertical="center" wrapText="1"/>
    </xf>
    <xf numFmtId="0" fontId="33" fillId="0" borderId="31" xfId="0" applyFont="1" applyBorder="1" applyAlignment="1">
      <alignment horizontal="justify" vertical="center" wrapText="1"/>
    </xf>
    <xf numFmtId="0" fontId="33" fillId="0" borderId="0" xfId="0" applyFont="1" applyAlignment="1">
      <alignment horizontal="justify" vertical="center" wrapText="1"/>
    </xf>
    <xf numFmtId="0" fontId="39" fillId="0" borderId="31" xfId="0" applyFont="1" applyBorder="1" applyAlignment="1">
      <alignment horizontal="justify" vertical="center" wrapText="1"/>
    </xf>
    <xf numFmtId="0" fontId="39" fillId="0" borderId="0" xfId="0" applyFont="1" applyAlignment="1">
      <alignment horizontal="justify" vertical="center" wrapText="1"/>
    </xf>
    <xf numFmtId="0" fontId="33" fillId="0" borderId="31" xfId="0" applyFont="1" applyBorder="1" applyAlignment="1">
      <alignment horizontal="justify" vertical="center" wrapText="1"/>
    </xf>
    <xf numFmtId="0" fontId="33" fillId="0" borderId="0" xfId="0" applyFont="1" applyAlignment="1">
      <alignment horizontal="justify" vertical="center" wrapText="1"/>
    </xf>
    <xf numFmtId="0" fontId="33" fillId="0" borderId="31" xfId="0" applyFont="1" applyBorder="1" applyAlignment="1">
      <alignment horizontal="justify" vertical="center" wrapText="1"/>
    </xf>
    <xf numFmtId="0" fontId="33" fillId="0" borderId="0" xfId="0" applyFont="1" applyAlignment="1">
      <alignment horizontal="justify" vertical="center" wrapText="1"/>
    </xf>
    <xf numFmtId="4" fontId="7" fillId="0" borderId="27" xfId="0" applyNumberFormat="1" applyFont="1" applyFill="1" applyBorder="1" applyAlignment="1">
      <alignment horizontal="center" vertical="center"/>
    </xf>
    <xf numFmtId="0" fontId="37" fillId="0" borderId="27" xfId="0" applyFont="1" applyFill="1" applyBorder="1" applyAlignment="1">
      <alignment horizontal="justify" vertical="center" wrapText="1"/>
    </xf>
    <xf numFmtId="4" fontId="37" fillId="0" borderId="27" xfId="0" applyNumberFormat="1" applyFont="1" applyFill="1" applyBorder="1" applyAlignment="1">
      <alignment horizontal="center" vertical="center"/>
    </xf>
    <xf numFmtId="0" fontId="7" fillId="0" borderId="30" xfId="0" applyFont="1" applyFill="1" applyBorder="1" applyAlignment="1">
      <alignment horizontal="justify" vertical="center" wrapText="1"/>
    </xf>
    <xf numFmtId="4" fontId="37" fillId="0" borderId="30" xfId="0" applyNumberFormat="1" applyFont="1" applyFill="1" applyBorder="1" applyAlignment="1">
      <alignment horizontal="center" vertical="center"/>
    </xf>
    <xf numFmtId="4" fontId="37" fillId="5" borderId="30" xfId="0" applyNumberFormat="1" applyFont="1" applyFill="1" applyBorder="1" applyAlignment="1">
      <alignment horizontal="right" vertical="center" wrapText="1"/>
    </xf>
    <xf numFmtId="4" fontId="7" fillId="5" borderId="24" xfId="0" applyNumberFormat="1" applyFont="1" applyFill="1" applyBorder="1" applyAlignment="1">
      <alignment horizontal="right" vertical="center" wrapText="1"/>
    </xf>
    <xf numFmtId="4" fontId="7" fillId="0" borderId="27" xfId="0" applyNumberFormat="1" applyFont="1" applyFill="1" applyBorder="1" applyAlignment="1">
      <alignment horizontal="right" vertical="center" wrapText="1"/>
    </xf>
    <xf numFmtId="4" fontId="37" fillId="5" borderId="27" xfId="0" applyNumberFormat="1" applyFont="1" applyFill="1" applyBorder="1" applyAlignment="1">
      <alignment horizontal="right" vertical="center" wrapText="1"/>
    </xf>
    <xf numFmtId="4" fontId="7" fillId="5" borderId="34" xfId="0" applyNumberFormat="1" applyFont="1" applyFill="1" applyBorder="1" applyAlignment="1">
      <alignment horizontal="right" vertical="center" wrapText="1"/>
    </xf>
    <xf numFmtId="4" fontId="7" fillId="0" borderId="30" xfId="0" applyNumberFormat="1" applyFont="1" applyFill="1" applyBorder="1" applyAlignment="1">
      <alignment horizontal="right" vertical="center" wrapText="1"/>
    </xf>
    <xf numFmtId="4" fontId="37" fillId="0" borderId="30" xfId="0" applyNumberFormat="1" applyFont="1" applyFill="1" applyBorder="1" applyAlignment="1">
      <alignment horizontal="right" vertical="center" wrapText="1"/>
    </xf>
    <xf numFmtId="4" fontId="37" fillId="0" borderId="27" xfId="0" applyNumberFormat="1" applyFont="1" applyFill="1" applyBorder="1" applyAlignment="1">
      <alignment horizontal="right" vertical="center" wrapText="1"/>
    </xf>
    <xf numFmtId="0" fontId="13" fillId="12" borderId="2" xfId="0" applyFont="1" applyFill="1" applyBorder="1" applyAlignment="1">
      <alignment horizontal="left" vertical="center" wrapText="1"/>
    </xf>
    <xf numFmtId="4" fontId="13" fillId="11" borderId="35" xfId="0" applyNumberFormat="1" applyFont="1" applyFill="1" applyBorder="1" applyAlignment="1">
      <alignment horizontal="center" vertical="center" wrapText="1"/>
    </xf>
    <xf numFmtId="4" fontId="13" fillId="12" borderId="3" xfId="0" applyNumberFormat="1" applyFont="1" applyFill="1" applyBorder="1" applyAlignment="1">
      <alignment vertical="center" wrapText="1"/>
    </xf>
    <xf numFmtId="4" fontId="14" fillId="5" borderId="36" xfId="0" applyNumberFormat="1" applyFont="1" applyFill="1" applyBorder="1" applyAlignment="1">
      <alignment horizontal="right" vertical="center" wrapText="1"/>
    </xf>
    <xf numFmtId="4" fontId="38" fillId="5" borderId="36" xfId="0" applyNumberFormat="1" applyFont="1" applyFill="1" applyBorder="1" applyAlignment="1">
      <alignment horizontal="right" vertical="center" wrapText="1"/>
    </xf>
    <xf numFmtId="4" fontId="14" fillId="5" borderId="37" xfId="0" applyNumberFormat="1" applyFont="1" applyFill="1" applyBorder="1" applyAlignment="1">
      <alignment horizontal="right" vertical="center" wrapText="1"/>
    </xf>
    <xf numFmtId="4" fontId="4" fillId="5" borderId="36" xfId="0" applyNumberFormat="1" applyFont="1" applyFill="1" applyBorder="1" applyAlignment="1">
      <alignment horizontal="right" vertical="center" wrapText="1"/>
    </xf>
    <xf numFmtId="4" fontId="13" fillId="13" borderId="3" xfId="0" applyNumberFormat="1" applyFont="1" applyFill="1" applyBorder="1" applyAlignment="1">
      <alignment vertical="center" wrapText="1"/>
    </xf>
    <xf numFmtId="4" fontId="14" fillId="5" borderId="38" xfId="0" applyNumberFormat="1" applyFont="1" applyFill="1" applyBorder="1" applyAlignment="1">
      <alignment horizontal="right" vertical="center" wrapText="1"/>
    </xf>
    <xf numFmtId="4" fontId="34" fillId="5" borderId="38" xfId="0" applyNumberFormat="1" applyFont="1" applyFill="1" applyBorder="1" applyAlignment="1">
      <alignment horizontal="right" vertical="center" wrapText="1"/>
    </xf>
    <xf numFmtId="4" fontId="38" fillId="5" borderId="38" xfId="0" applyNumberFormat="1" applyFont="1" applyFill="1" applyBorder="1" applyAlignment="1">
      <alignment horizontal="right" vertical="center" wrapText="1"/>
    </xf>
    <xf numFmtId="4" fontId="4" fillId="5" borderId="38" xfId="0" applyNumberFormat="1" applyFont="1" applyFill="1" applyBorder="1" applyAlignment="1">
      <alignment horizontal="right" vertical="center" wrapText="1"/>
    </xf>
    <xf numFmtId="4" fontId="4" fillId="0" borderId="38" xfId="0" applyNumberFormat="1" applyFont="1" applyFill="1" applyBorder="1" applyAlignment="1">
      <alignment horizontal="right" vertical="center" wrapText="1"/>
    </xf>
    <xf numFmtId="4" fontId="14" fillId="5" borderId="39" xfId="0" applyNumberFormat="1" applyFont="1" applyFill="1" applyBorder="1" applyAlignment="1">
      <alignment horizontal="right" vertical="center" wrapText="1"/>
    </xf>
    <xf numFmtId="4" fontId="14" fillId="5" borderId="40" xfId="0" applyNumberFormat="1" applyFont="1" applyFill="1" applyBorder="1" applyAlignment="1">
      <alignment horizontal="right" vertical="center" wrapText="1"/>
    </xf>
    <xf numFmtId="44" fontId="11" fillId="14" borderId="3" xfId="1" applyFont="1" applyFill="1" applyBorder="1" applyAlignment="1">
      <alignment vertical="center" wrapText="1"/>
    </xf>
    <xf numFmtId="0" fontId="0" fillId="0" borderId="16" xfId="0" applyBorder="1"/>
    <xf numFmtId="0" fontId="31" fillId="0" borderId="0" xfId="0" applyFont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right" vertical="center" wrapText="1"/>
    </xf>
    <xf numFmtId="44" fontId="11" fillId="0" borderId="0" xfId="1" applyFont="1" applyFill="1" applyBorder="1" applyAlignment="1">
      <alignment vertical="center" wrapText="1"/>
    </xf>
    <xf numFmtId="0" fontId="13" fillId="13" borderId="4" xfId="0" applyFont="1" applyFill="1" applyBorder="1" applyAlignment="1">
      <alignment horizontal="left" vertical="center" wrapText="1"/>
    </xf>
    <xf numFmtId="0" fontId="0" fillId="0" borderId="0" xfId="0"/>
    <xf numFmtId="9" fontId="47" fillId="0" borderId="51" xfId="0" applyNumberFormat="1" applyFont="1" applyFill="1" applyBorder="1" applyAlignment="1">
      <alignment horizontal="center" vertical="center"/>
    </xf>
    <xf numFmtId="9" fontId="47" fillId="0" borderId="52" xfId="0" applyNumberFormat="1" applyFont="1" applyFill="1" applyBorder="1" applyAlignment="1">
      <alignment horizontal="center" vertical="center"/>
    </xf>
    <xf numFmtId="9" fontId="47" fillId="0" borderId="50" xfId="0" applyNumberFormat="1" applyFont="1" applyFill="1" applyBorder="1" applyAlignment="1">
      <alignment horizontal="center" vertical="center"/>
    </xf>
    <xf numFmtId="9" fontId="47" fillId="0" borderId="53" xfId="0" applyNumberFormat="1" applyFont="1" applyFill="1" applyBorder="1" applyAlignment="1">
      <alignment horizontal="center" vertical="center"/>
    </xf>
    <xf numFmtId="9" fontId="47" fillId="0" borderId="54" xfId="0" applyNumberFormat="1" applyFont="1" applyFill="1" applyBorder="1" applyAlignment="1">
      <alignment horizontal="center" vertical="center"/>
    </xf>
    <xf numFmtId="9" fontId="47" fillId="0" borderId="55" xfId="0" applyNumberFormat="1" applyFont="1" applyFill="1" applyBorder="1" applyAlignment="1">
      <alignment horizontal="center" vertical="center"/>
    </xf>
    <xf numFmtId="9" fontId="38" fillId="0" borderId="43" xfId="0" applyNumberFormat="1" applyFont="1" applyFill="1" applyBorder="1" applyAlignment="1">
      <alignment horizontal="center" vertical="center"/>
    </xf>
    <xf numFmtId="9" fontId="47" fillId="0" borderId="56" xfId="0" applyNumberFormat="1" applyFont="1" applyFill="1" applyBorder="1" applyAlignment="1">
      <alignment horizontal="center" vertical="center"/>
    </xf>
    <xf numFmtId="9" fontId="47" fillId="0" borderId="57" xfId="0" applyNumberFormat="1" applyFont="1" applyFill="1" applyBorder="1" applyAlignment="1">
      <alignment horizontal="center" vertical="center"/>
    </xf>
    <xf numFmtId="9" fontId="47" fillId="0" borderId="58" xfId="0" applyNumberFormat="1" applyFont="1" applyFill="1" applyBorder="1" applyAlignment="1">
      <alignment horizontal="center" vertical="center"/>
    </xf>
    <xf numFmtId="9" fontId="47" fillId="0" borderId="59" xfId="0" applyNumberFormat="1" applyFont="1" applyFill="1" applyBorder="1" applyAlignment="1">
      <alignment horizontal="center" vertical="center"/>
    </xf>
    <xf numFmtId="9" fontId="47" fillId="0" borderId="60" xfId="0" applyNumberFormat="1" applyFont="1" applyFill="1" applyBorder="1" applyAlignment="1">
      <alignment horizontal="center" vertical="center"/>
    </xf>
    <xf numFmtId="0" fontId="3" fillId="0" borderId="27" xfId="0" applyFont="1" applyFill="1" applyBorder="1" applyAlignment="1">
      <alignment horizontal="center" vertical="center" wrapText="1"/>
    </xf>
    <xf numFmtId="0" fontId="2" fillId="0" borderId="30" xfId="0" applyFont="1" applyFill="1" applyBorder="1" applyAlignment="1">
      <alignment horizontal="center" vertical="center" wrapText="1"/>
    </xf>
    <xf numFmtId="0" fontId="37" fillId="0" borderId="30" xfId="0" applyFont="1" applyFill="1" applyBorder="1" applyAlignment="1">
      <alignment horizontal="justify" vertical="center" wrapText="1"/>
    </xf>
    <xf numFmtId="0" fontId="37" fillId="0" borderId="30" xfId="0" applyFont="1" applyFill="1" applyBorder="1" applyAlignment="1">
      <alignment horizontal="center" vertical="center" wrapText="1"/>
    </xf>
    <xf numFmtId="0" fontId="1" fillId="0" borderId="27" xfId="0" applyFont="1" applyFill="1" applyBorder="1" applyAlignment="1">
      <alignment horizontal="center" vertical="center" wrapText="1"/>
    </xf>
    <xf numFmtId="0" fontId="7" fillId="0" borderId="27" xfId="0" applyFont="1" applyFill="1" applyBorder="1" applyAlignment="1">
      <alignment horizontal="center" vertical="center" wrapText="1"/>
    </xf>
    <xf numFmtId="0" fontId="3" fillId="0" borderId="34" xfId="0" applyFont="1" applyFill="1" applyBorder="1" applyAlignment="1">
      <alignment horizontal="center" vertical="center" wrapText="1"/>
    </xf>
    <xf numFmtId="0" fontId="49" fillId="0" borderId="18" xfId="0" applyFont="1" applyFill="1" applyBorder="1" applyAlignment="1">
      <alignment vertical="center"/>
    </xf>
    <xf numFmtId="0" fontId="23" fillId="0" borderId="21" xfId="0" applyFont="1" applyBorder="1" applyAlignment="1">
      <alignment horizontal="right"/>
    </xf>
    <xf numFmtId="14" fontId="50" fillId="0" borderId="22" xfId="0" applyNumberFormat="1" applyFont="1" applyBorder="1" applyAlignment="1">
      <alignment horizontal="center"/>
    </xf>
    <xf numFmtId="0" fontId="1" fillId="0" borderId="24" xfId="0" applyFont="1" applyFill="1" applyBorder="1" applyAlignment="1">
      <alignment horizontal="justify" vertical="center" wrapText="1"/>
    </xf>
    <xf numFmtId="0" fontId="1" fillId="0" borderId="24" xfId="0" applyFont="1" applyFill="1" applyBorder="1" applyAlignment="1">
      <alignment horizontal="center" vertical="center" wrapText="1"/>
    </xf>
    <xf numFmtId="4" fontId="14" fillId="5" borderId="63" xfId="0" applyNumberFormat="1" applyFont="1" applyFill="1" applyBorder="1" applyAlignment="1">
      <alignment horizontal="right" vertical="center" wrapText="1"/>
    </xf>
    <xf numFmtId="4" fontId="13" fillId="12" borderId="62" xfId="0" applyNumberFormat="1" applyFont="1" applyFill="1" applyBorder="1" applyAlignment="1">
      <alignment vertical="center" wrapText="1"/>
    </xf>
    <xf numFmtId="4" fontId="32" fillId="0" borderId="0" xfId="0" applyNumberFormat="1" applyFont="1" applyAlignment="1">
      <alignment vertical="center"/>
    </xf>
    <xf numFmtId="9" fontId="47" fillId="16" borderId="53" xfId="0" applyNumberFormat="1" applyFont="1" applyFill="1" applyBorder="1" applyAlignment="1">
      <alignment horizontal="center" vertical="center"/>
    </xf>
    <xf numFmtId="9" fontId="47" fillId="16" borderId="50" xfId="0" applyNumberFormat="1" applyFont="1" applyFill="1" applyBorder="1" applyAlignment="1">
      <alignment horizontal="center" vertical="center"/>
    </xf>
    <xf numFmtId="9" fontId="47" fillId="16" borderId="56" xfId="0" applyNumberFormat="1" applyFont="1" applyFill="1" applyBorder="1" applyAlignment="1">
      <alignment horizontal="center" vertical="center"/>
    </xf>
    <xf numFmtId="9" fontId="47" fillId="16" borderId="57" xfId="0" applyNumberFormat="1" applyFont="1" applyFill="1" applyBorder="1" applyAlignment="1">
      <alignment horizontal="center" vertical="center"/>
    </xf>
    <xf numFmtId="9" fontId="47" fillId="16" borderId="51" xfId="0" applyNumberFormat="1" applyFont="1" applyFill="1" applyBorder="1" applyAlignment="1">
      <alignment horizontal="center" vertical="center"/>
    </xf>
    <xf numFmtId="9" fontId="47" fillId="16" borderId="58" xfId="0" applyNumberFormat="1" applyFont="1" applyFill="1" applyBorder="1" applyAlignment="1">
      <alignment horizontal="center" vertical="center"/>
    </xf>
    <xf numFmtId="9" fontId="47" fillId="16" borderId="55" xfId="0" applyNumberFormat="1" applyFont="1" applyFill="1" applyBorder="1" applyAlignment="1">
      <alignment horizontal="center" vertical="center"/>
    </xf>
    <xf numFmtId="9" fontId="47" fillId="16" borderId="52" xfId="0" applyNumberFormat="1" applyFont="1" applyFill="1" applyBorder="1" applyAlignment="1">
      <alignment horizontal="center" vertical="center"/>
    </xf>
    <xf numFmtId="9" fontId="38" fillId="15" borderId="43" xfId="0" applyNumberFormat="1" applyFont="1" applyFill="1" applyBorder="1" applyAlignment="1">
      <alignment horizontal="center" vertical="center"/>
    </xf>
    <xf numFmtId="9" fontId="38" fillId="18" borderId="43" xfId="0" applyNumberFormat="1" applyFont="1" applyFill="1" applyBorder="1" applyAlignment="1">
      <alignment horizontal="center" vertical="center"/>
    </xf>
    <xf numFmtId="9" fontId="47" fillId="0" borderId="64" xfId="0" applyNumberFormat="1" applyFont="1" applyFill="1" applyBorder="1" applyAlignment="1">
      <alignment horizontal="center" vertical="center"/>
    </xf>
    <xf numFmtId="9" fontId="47" fillId="0" borderId="65" xfId="0" applyNumberFormat="1" applyFont="1" applyFill="1" applyBorder="1" applyAlignment="1">
      <alignment horizontal="center" vertical="center"/>
    </xf>
    <xf numFmtId="9" fontId="47" fillId="0" borderId="66" xfId="0" applyNumberFormat="1" applyFont="1" applyFill="1" applyBorder="1" applyAlignment="1">
      <alignment horizontal="center" vertical="center"/>
    </xf>
    <xf numFmtId="9" fontId="47" fillId="16" borderId="66" xfId="0" applyNumberFormat="1" applyFont="1" applyFill="1" applyBorder="1" applyAlignment="1">
      <alignment horizontal="center" vertical="center"/>
    </xf>
    <xf numFmtId="0" fontId="1" fillId="0" borderId="27" xfId="0" applyFont="1" applyFill="1" applyBorder="1" applyAlignment="1">
      <alignment horizontal="justify" vertical="center" wrapText="1"/>
    </xf>
    <xf numFmtId="0" fontId="36" fillId="0" borderId="24" xfId="0" applyFont="1" applyFill="1" applyBorder="1" applyAlignment="1">
      <alignment horizontal="justify" vertical="center" wrapText="1"/>
    </xf>
    <xf numFmtId="0" fontId="36" fillId="0" borderId="27" xfId="0" applyFont="1" applyFill="1" applyBorder="1" applyAlignment="1">
      <alignment horizontal="justify" vertical="center" wrapText="1"/>
    </xf>
    <xf numFmtId="0" fontId="7" fillId="0" borderId="27" xfId="0" applyFont="1" applyFill="1" applyBorder="1" applyAlignment="1">
      <alignment horizontal="justify" vertical="center" wrapText="1"/>
    </xf>
    <xf numFmtId="44" fontId="11" fillId="14" borderId="4" xfId="1" applyFont="1" applyFill="1" applyBorder="1" applyAlignment="1">
      <alignment vertical="center" wrapText="1"/>
    </xf>
    <xf numFmtId="9" fontId="48" fillId="17" borderId="72" xfId="3" applyFont="1" applyFill="1" applyBorder="1" applyAlignment="1">
      <alignment horizontal="center" vertical="center" wrapText="1"/>
    </xf>
    <xf numFmtId="9" fontId="31" fillId="0" borderId="72" xfId="3" applyFont="1" applyFill="1" applyBorder="1" applyAlignment="1">
      <alignment horizontal="center" vertical="center" wrapText="1"/>
    </xf>
    <xf numFmtId="0" fontId="21" fillId="0" borderId="0" xfId="0" applyFont="1" applyFill="1" applyBorder="1" applyAlignment="1">
      <alignment horizontal="center" vertical="center"/>
    </xf>
    <xf numFmtId="0" fontId="0" fillId="0" borderId="0" xfId="0" applyBorder="1"/>
    <xf numFmtId="0" fontId="16" fillId="0" borderId="0" xfId="0" applyFont="1" applyBorder="1" applyAlignment="1">
      <alignment horizontal="right" wrapText="1"/>
    </xf>
    <xf numFmtId="4" fontId="16" fillId="0" borderId="0" xfId="0" applyNumberFormat="1" applyFont="1" applyBorder="1" applyAlignment="1">
      <alignment horizontal="right" wrapText="1"/>
    </xf>
    <xf numFmtId="0" fontId="32" fillId="0" borderId="0" xfId="0" applyFont="1" applyBorder="1" applyAlignment="1">
      <alignment vertical="center"/>
    </xf>
    <xf numFmtId="0" fontId="19" fillId="0" borderId="0" xfId="0" applyFont="1" applyBorder="1" applyAlignment="1">
      <alignment vertical="center"/>
    </xf>
    <xf numFmtId="0" fontId="19" fillId="0" borderId="0" xfId="0" applyFont="1" applyFill="1" applyBorder="1" applyAlignment="1">
      <alignment horizontal="right" vertical="center"/>
    </xf>
    <xf numFmtId="0" fontId="20" fillId="0" borderId="0" xfId="0" applyNumberFormat="1" applyFont="1" applyFill="1" applyBorder="1" applyAlignment="1">
      <alignment vertical="center"/>
    </xf>
    <xf numFmtId="0" fontId="20" fillId="0" borderId="0" xfId="0" applyFont="1" applyFill="1" applyBorder="1" applyAlignment="1">
      <alignment vertical="center"/>
    </xf>
    <xf numFmtId="0" fontId="32" fillId="0" borderId="0" xfId="0" applyFont="1" applyFill="1" applyBorder="1" applyAlignment="1">
      <alignment vertical="center"/>
    </xf>
    <xf numFmtId="0" fontId="0" fillId="0" borderId="0" xfId="0" applyFill="1" applyBorder="1"/>
    <xf numFmtId="0" fontId="22" fillId="0" borderId="0" xfId="0" applyFont="1" applyBorder="1" applyAlignment="1"/>
    <xf numFmtId="14" fontId="26" fillId="0" borderId="0" xfId="0" applyNumberFormat="1" applyFont="1" applyBorder="1" applyAlignment="1">
      <alignment horizontal="center"/>
    </xf>
    <xf numFmtId="0" fontId="46" fillId="0" borderId="0" xfId="0" applyFont="1" applyBorder="1" applyAlignment="1">
      <alignment horizontal="center" vertical="center"/>
    </xf>
    <xf numFmtId="0" fontId="33" fillId="0" borderId="0" xfId="0" applyFont="1" applyBorder="1" applyAlignment="1">
      <alignment vertical="center"/>
    </xf>
    <xf numFmtId="0" fontId="38" fillId="13" borderId="75" xfId="0" applyFont="1" applyFill="1" applyBorder="1" applyAlignment="1">
      <alignment horizontal="center" vertical="center"/>
    </xf>
    <xf numFmtId="9" fontId="32" fillId="0" borderId="0" xfId="3" applyFont="1" applyAlignment="1">
      <alignment vertical="center"/>
    </xf>
    <xf numFmtId="43" fontId="32" fillId="0" borderId="0" xfId="0" applyNumberFormat="1" applyFont="1" applyAlignment="1">
      <alignment vertical="center"/>
    </xf>
    <xf numFmtId="9" fontId="32" fillId="0" borderId="0" xfId="0" applyNumberFormat="1" applyFont="1" applyAlignment="1">
      <alignment vertical="center"/>
    </xf>
    <xf numFmtId="9" fontId="47" fillId="16" borderId="61" xfId="0" applyNumberFormat="1" applyFont="1" applyFill="1" applyBorder="1" applyAlignment="1">
      <alignment horizontal="center" vertical="center"/>
    </xf>
    <xf numFmtId="43" fontId="33" fillId="0" borderId="0" xfId="0" applyNumberFormat="1" applyFont="1" applyAlignment="1">
      <alignment vertical="center"/>
    </xf>
    <xf numFmtId="0" fontId="19" fillId="0" borderId="18" xfId="0" applyFont="1" applyBorder="1" applyAlignment="1">
      <alignment vertical="center"/>
    </xf>
    <xf numFmtId="0" fontId="32" fillId="0" borderId="18" xfId="0" applyFont="1" applyBorder="1" applyAlignment="1">
      <alignment vertical="center"/>
    </xf>
    <xf numFmtId="0" fontId="33" fillId="0" borderId="31" xfId="0" applyFont="1" applyBorder="1" applyAlignment="1">
      <alignment horizontal="justify" vertical="center" wrapText="1"/>
    </xf>
    <xf numFmtId="0" fontId="33" fillId="0" borderId="0" xfId="0" applyFont="1" applyAlignment="1">
      <alignment horizontal="justify" vertical="center" wrapText="1"/>
    </xf>
    <xf numFmtId="0" fontId="13" fillId="12" borderId="4" xfId="0" applyFont="1" applyFill="1" applyBorder="1" applyAlignment="1">
      <alignment horizontal="left" vertical="center" wrapText="1"/>
    </xf>
    <xf numFmtId="0" fontId="13" fillId="12" borderId="5" xfId="0" applyFont="1" applyFill="1" applyBorder="1" applyAlignment="1">
      <alignment horizontal="left" vertical="center" wrapText="1"/>
    </xf>
    <xf numFmtId="0" fontId="13" fillId="12" borderId="6" xfId="0" applyFont="1" applyFill="1" applyBorder="1" applyAlignment="1">
      <alignment horizontal="left" vertical="center" wrapText="1"/>
    </xf>
    <xf numFmtId="0" fontId="13" fillId="13" borderId="4" xfId="0" applyFont="1" applyFill="1" applyBorder="1" applyAlignment="1">
      <alignment horizontal="left" vertical="center" wrapText="1"/>
    </xf>
    <xf numFmtId="0" fontId="13" fillId="13" borderId="5" xfId="0" applyFont="1" applyFill="1" applyBorder="1" applyAlignment="1">
      <alignment horizontal="left" vertical="center" wrapText="1"/>
    </xf>
    <xf numFmtId="0" fontId="13" fillId="13" borderId="6" xfId="0" applyFont="1" applyFill="1" applyBorder="1" applyAlignment="1">
      <alignment horizontal="left" vertical="center" wrapText="1"/>
    </xf>
    <xf numFmtId="0" fontId="39" fillId="0" borderId="31" xfId="0" applyFont="1" applyBorder="1" applyAlignment="1">
      <alignment horizontal="justify" vertical="center" wrapText="1"/>
    </xf>
    <xf numFmtId="0" fontId="39" fillId="0" borderId="0" xfId="0" applyFont="1" applyAlignment="1">
      <alignment horizontal="justify" vertical="center" wrapText="1"/>
    </xf>
    <xf numFmtId="0" fontId="33" fillId="0" borderId="31" xfId="0" applyFont="1" applyBorder="1" applyAlignment="1">
      <alignment horizontal="left" vertical="center" wrapText="1"/>
    </xf>
    <xf numFmtId="0" fontId="33" fillId="0" borderId="0" xfId="0" applyFont="1" applyAlignment="1">
      <alignment horizontal="left" vertical="center" wrapText="1"/>
    </xf>
    <xf numFmtId="0" fontId="21" fillId="13" borderId="17" xfId="0" applyFont="1" applyFill="1" applyBorder="1" applyAlignment="1">
      <alignment horizontal="center" vertical="center"/>
    </xf>
    <xf numFmtId="0" fontId="21" fillId="13" borderId="18" xfId="0" applyFont="1" applyFill="1" applyBorder="1" applyAlignment="1">
      <alignment horizontal="center" vertical="center"/>
    </xf>
    <xf numFmtId="0" fontId="21" fillId="13" borderId="19" xfId="0" applyFont="1" applyFill="1" applyBorder="1" applyAlignment="1">
      <alignment horizontal="center" vertical="center"/>
    </xf>
    <xf numFmtId="0" fontId="5" fillId="7" borderId="0" xfId="0" applyFont="1" applyFill="1" applyAlignment="1">
      <alignment horizontal="right" vertical="top" wrapText="1"/>
    </xf>
    <xf numFmtId="0" fontId="4" fillId="6" borderId="0" xfId="0" applyFont="1" applyFill="1" applyAlignment="1">
      <alignment horizontal="left" vertical="top" wrapText="1"/>
    </xf>
    <xf numFmtId="4" fontId="6" fillId="8" borderId="0" xfId="0" applyNumberFormat="1" applyFont="1" applyFill="1" applyAlignment="1">
      <alignment horizontal="right" vertical="top" wrapText="1"/>
    </xf>
    <xf numFmtId="0" fontId="12" fillId="14" borderId="9" xfId="0" applyFont="1" applyFill="1" applyBorder="1" applyAlignment="1">
      <alignment horizontal="right" vertical="center" wrapText="1"/>
    </xf>
    <xf numFmtId="0" fontId="12" fillId="14" borderId="10" xfId="0" applyFont="1" applyFill="1" applyBorder="1" applyAlignment="1">
      <alignment horizontal="right" vertical="center" wrapText="1"/>
    </xf>
    <xf numFmtId="0" fontId="12" fillId="14" borderId="11" xfId="0" applyFont="1" applyFill="1" applyBorder="1" applyAlignment="1">
      <alignment horizontal="right" vertical="center" wrapText="1"/>
    </xf>
    <xf numFmtId="0" fontId="11" fillId="14" borderId="9" xfId="0" applyFont="1" applyFill="1" applyBorder="1" applyAlignment="1">
      <alignment horizontal="right" vertical="center" wrapText="1"/>
    </xf>
    <xf numFmtId="0" fontId="11" fillId="14" borderId="10" xfId="0" applyFont="1" applyFill="1" applyBorder="1" applyAlignment="1">
      <alignment horizontal="right" vertical="center" wrapText="1"/>
    </xf>
    <xf numFmtId="0" fontId="11" fillId="14" borderId="11" xfId="0" applyFont="1" applyFill="1" applyBorder="1" applyAlignment="1">
      <alignment horizontal="right" vertical="center" wrapText="1"/>
    </xf>
    <xf numFmtId="0" fontId="33" fillId="0" borderId="0" xfId="0" applyFont="1" applyBorder="1" applyAlignment="1">
      <alignment horizontal="justify" vertical="center" wrapText="1"/>
    </xf>
    <xf numFmtId="0" fontId="11" fillId="14" borderId="8" xfId="0" applyFont="1" applyFill="1" applyBorder="1" applyAlignment="1">
      <alignment horizontal="right" vertical="center" wrapText="1"/>
    </xf>
    <xf numFmtId="0" fontId="11" fillId="14" borderId="5" xfId="0" applyFont="1" applyFill="1" applyBorder="1" applyAlignment="1">
      <alignment horizontal="right" vertical="center" wrapText="1"/>
    </xf>
    <xf numFmtId="0" fontId="11" fillId="14" borderId="6" xfId="0" applyFont="1" applyFill="1" applyBorder="1" applyAlignment="1">
      <alignment horizontal="right" vertical="center" wrapText="1"/>
    </xf>
    <xf numFmtId="0" fontId="33" fillId="16" borderId="31" xfId="0" applyFont="1" applyFill="1" applyBorder="1" applyAlignment="1">
      <alignment horizontal="justify" vertical="center" wrapText="1"/>
    </xf>
    <xf numFmtId="0" fontId="33" fillId="16" borderId="0" xfId="0" applyFont="1" applyFill="1" applyAlignment="1">
      <alignment horizontal="justify" vertical="center" wrapText="1"/>
    </xf>
    <xf numFmtId="0" fontId="38" fillId="13" borderId="73" xfId="0" applyFont="1" applyFill="1" applyBorder="1" applyAlignment="1">
      <alignment horizontal="center" vertical="center"/>
    </xf>
    <xf numFmtId="0" fontId="38" fillId="13" borderId="74" xfId="0" applyFont="1" applyFill="1" applyBorder="1" applyAlignment="1">
      <alignment horizontal="center" vertical="center"/>
    </xf>
    <xf numFmtId="43" fontId="38" fillId="15" borderId="41" xfId="2" applyFont="1" applyFill="1" applyBorder="1" applyAlignment="1">
      <alignment horizontal="center" vertical="center"/>
    </xf>
    <xf numFmtId="43" fontId="38" fillId="15" borderId="42" xfId="2" applyFont="1" applyFill="1" applyBorder="1" applyAlignment="1">
      <alignment horizontal="center" vertical="center"/>
    </xf>
    <xf numFmtId="43" fontId="38" fillId="15" borderId="76" xfId="2" applyFont="1" applyFill="1" applyBorder="1" applyAlignment="1">
      <alignment horizontal="center" vertical="center"/>
    </xf>
    <xf numFmtId="43" fontId="38" fillId="15" borderId="77" xfId="2" applyFont="1" applyFill="1" applyBorder="1" applyAlignment="1">
      <alignment horizontal="center" vertical="center"/>
    </xf>
    <xf numFmtId="43" fontId="38" fillId="0" borderId="41" xfId="2" applyFont="1" applyFill="1" applyBorder="1" applyAlignment="1">
      <alignment horizontal="center" vertical="center"/>
    </xf>
    <xf numFmtId="43" fontId="38" fillId="0" borderId="42" xfId="2" applyFont="1" applyFill="1" applyBorder="1" applyAlignment="1">
      <alignment horizontal="center" vertical="center"/>
    </xf>
    <xf numFmtId="43" fontId="38" fillId="18" borderId="41" xfId="2" applyFont="1" applyFill="1" applyBorder="1" applyAlignment="1">
      <alignment horizontal="center" vertical="center"/>
    </xf>
    <xf numFmtId="43" fontId="38" fillId="18" borderId="42" xfId="2" applyFont="1" applyFill="1" applyBorder="1" applyAlignment="1">
      <alignment horizontal="center" vertical="center"/>
    </xf>
    <xf numFmtId="44" fontId="13" fillId="0" borderId="67" xfId="1" applyFont="1" applyFill="1" applyBorder="1" applyAlignment="1">
      <alignment horizontal="center" vertical="center" wrapText="1"/>
    </xf>
    <xf numFmtId="44" fontId="13" fillId="0" borderId="68" xfId="1" applyFont="1" applyFill="1" applyBorder="1" applyAlignment="1">
      <alignment horizontal="center" vertical="center" wrapText="1"/>
    </xf>
    <xf numFmtId="44" fontId="13" fillId="0" borderId="69" xfId="1" applyFont="1" applyFill="1" applyBorder="1" applyAlignment="1">
      <alignment horizontal="center" vertical="center" wrapText="1"/>
    </xf>
    <xf numFmtId="44" fontId="13" fillId="0" borderId="47" xfId="1" applyFont="1" applyFill="1" applyBorder="1" applyAlignment="1">
      <alignment horizontal="center" vertical="center" wrapText="1"/>
    </xf>
    <xf numFmtId="44" fontId="13" fillId="0" borderId="48" xfId="1" applyFont="1" applyFill="1" applyBorder="1" applyAlignment="1">
      <alignment horizontal="center" vertical="center" wrapText="1"/>
    </xf>
    <xf numFmtId="44" fontId="13" fillId="0" borderId="49" xfId="1" applyFont="1" applyFill="1" applyBorder="1" applyAlignment="1">
      <alignment horizontal="center" vertical="center" wrapText="1"/>
    </xf>
    <xf numFmtId="44" fontId="13" fillId="0" borderId="44" xfId="1" applyFont="1" applyFill="1" applyBorder="1" applyAlignment="1">
      <alignment horizontal="center" vertical="center" wrapText="1"/>
    </xf>
    <xf numFmtId="44" fontId="13" fillId="0" borderId="45" xfId="1" applyFont="1" applyFill="1" applyBorder="1" applyAlignment="1">
      <alignment horizontal="center" vertical="center" wrapText="1"/>
    </xf>
    <xf numFmtId="44" fontId="13" fillId="0" borderId="46" xfId="1" applyFont="1" applyFill="1" applyBorder="1" applyAlignment="1">
      <alignment horizontal="center" vertical="center" wrapText="1"/>
    </xf>
    <xf numFmtId="0" fontId="8" fillId="10" borderId="0" xfId="0" applyFont="1" applyFill="1" applyAlignment="1">
      <alignment horizontal="center" vertical="top" wrapText="1"/>
    </xf>
    <xf numFmtId="0" fontId="0" fillId="0" borderId="0" xfId="0"/>
    <xf numFmtId="44" fontId="52" fillId="17" borderId="70" xfId="1" applyFont="1" applyFill="1" applyBorder="1" applyAlignment="1">
      <alignment horizontal="center" vertical="center" wrapText="1"/>
    </xf>
    <xf numFmtId="44" fontId="52" fillId="17" borderId="71" xfId="1" applyFont="1" applyFill="1" applyBorder="1" applyAlignment="1">
      <alignment horizontal="center" vertical="center" wrapText="1"/>
    </xf>
    <xf numFmtId="44" fontId="38" fillId="0" borderId="70" xfId="1" applyFont="1" applyFill="1" applyBorder="1" applyAlignment="1">
      <alignment horizontal="center" vertical="center" wrapText="1"/>
    </xf>
    <xf numFmtId="44" fontId="38" fillId="0" borderId="71" xfId="1" applyFont="1" applyFill="1" applyBorder="1" applyAlignment="1">
      <alignment horizontal="center" vertical="center" wrapText="1"/>
    </xf>
  </cellXfs>
  <cellStyles count="4">
    <cellStyle name="Moeda" xfId="1" builtinId="4"/>
    <cellStyle name="Normal" xfId="0" builtinId="0"/>
    <cellStyle name="Porcentagem" xfId="3" builtinId="5"/>
    <cellStyle name="Vírgula" xfId="2" builtinId="3"/>
  </cellStyles>
  <dxfs count="0"/>
  <tableStyles count="0" defaultTableStyle="TableStyleMedium9" defaultPivotStyle="PivotStyleLight16"/>
  <colors>
    <mruColors>
      <color rgb="FF0033CC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142875</xdr:colOff>
          <xdr:row>0</xdr:row>
          <xdr:rowOff>47625</xdr:rowOff>
        </xdr:from>
        <xdr:to>
          <xdr:col>1</xdr:col>
          <xdr:colOff>619125</xdr:colOff>
          <xdr:row>3</xdr:row>
          <xdr:rowOff>419100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=""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142875</xdr:colOff>
          <xdr:row>0</xdr:row>
          <xdr:rowOff>47625</xdr:rowOff>
        </xdr:from>
        <xdr:to>
          <xdr:col>1</xdr:col>
          <xdr:colOff>619125</xdr:colOff>
          <xdr:row>3</xdr:row>
          <xdr:rowOff>419100</xdr:rowOff>
        </xdr:to>
        <xdr:sp macro="" textlink="">
          <xdr:nvSpPr>
            <xdr:cNvPr id="4097" name="Object 1" hidden="1">
              <a:extLst>
                <a:ext uri="{63B3BB69-23CF-44E3-9099-C40C66FF867C}">
                  <a14:compatExt spid="_x0000_s4097"/>
                </a:ext>
                <a:ext uri="{FF2B5EF4-FFF2-40B4-BE49-F238E27FC236}">
                  <a16:creationId xmlns=""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image" Target="../media/image1.wmf"/><Relationship Id="rId5" Type="http://schemas.openxmlformats.org/officeDocument/2006/relationships/oleObject" Target="../embeddings/oleObject1.bin"/><Relationship Id="rId4" Type="http://schemas.openxmlformats.org/officeDocument/2006/relationships/vmlDrawing" Target="../drawings/vmlDrawing2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6" Type="http://schemas.openxmlformats.org/officeDocument/2006/relationships/image" Target="../media/image1.wmf"/><Relationship Id="rId5" Type="http://schemas.openxmlformats.org/officeDocument/2006/relationships/oleObject" Target="../embeddings/oleObject2.bin"/><Relationship Id="rId4" Type="http://schemas.openxmlformats.org/officeDocument/2006/relationships/vmlDrawing" Target="../drawings/vmlDrawing4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N514"/>
  <sheetViews>
    <sheetView showOutlineSymbols="0" showWhiteSpace="0" view="pageBreakPreview" zoomScale="110" zoomScaleNormal="100" zoomScaleSheetLayoutView="110" workbookViewId="0">
      <selection activeCell="C5" sqref="C5"/>
    </sheetView>
  </sheetViews>
  <sheetFormatPr defaultRowHeight="14.25" x14ac:dyDescent="0.2"/>
  <cols>
    <col min="1" max="1" width="8.125" style="8" customWidth="1"/>
    <col min="2" max="2" width="10" style="8" bestFit="1" customWidth="1"/>
    <col min="3" max="3" width="68.25" style="14" customWidth="1"/>
    <col min="4" max="4" width="9" customWidth="1"/>
    <col min="5" max="5" width="9.125" style="5" customWidth="1"/>
    <col min="6" max="6" width="12.625" style="59" customWidth="1"/>
    <col min="7" max="7" width="15.375" bestFit="1" customWidth="1"/>
    <col min="8" max="8" width="13" style="69" bestFit="1" customWidth="1"/>
    <col min="14" max="14" width="14" customWidth="1"/>
  </cols>
  <sheetData>
    <row r="1" spans="1:14" s="2" customFormat="1" x14ac:dyDescent="0.2">
      <c r="A1" s="20"/>
      <c r="B1" s="21"/>
      <c r="C1" s="21"/>
      <c r="D1" s="21"/>
      <c r="E1" s="22"/>
      <c r="F1" s="54"/>
      <c r="G1" s="23"/>
      <c r="H1" s="68"/>
    </row>
    <row r="2" spans="1:14" s="2" customFormat="1" ht="15.75" x14ac:dyDescent="0.25">
      <c r="A2" s="24"/>
      <c r="B2" s="25"/>
      <c r="C2" s="26" t="s">
        <v>10</v>
      </c>
      <c r="D2" s="27"/>
      <c r="E2" s="27"/>
      <c r="F2" s="55"/>
      <c r="G2" s="28"/>
      <c r="H2" s="68"/>
    </row>
    <row r="3" spans="1:14" s="2" customFormat="1" ht="18" x14ac:dyDescent="0.2">
      <c r="A3" s="24"/>
      <c r="B3" s="29"/>
      <c r="C3" s="30" t="s">
        <v>11</v>
      </c>
      <c r="D3" s="31"/>
      <c r="E3" s="31"/>
      <c r="F3" s="56"/>
      <c r="G3" s="32"/>
      <c r="H3" s="68"/>
    </row>
    <row r="4" spans="1:14" s="2" customFormat="1" ht="36.75" customHeight="1" x14ac:dyDescent="0.2">
      <c r="A4" s="24"/>
      <c r="B4" s="29"/>
      <c r="C4" s="40" t="s">
        <v>15</v>
      </c>
      <c r="D4" s="31"/>
      <c r="E4" s="31"/>
      <c r="F4" s="56"/>
      <c r="G4" s="32"/>
      <c r="H4" s="68"/>
    </row>
    <row r="5" spans="1:14" s="2" customFormat="1" ht="20.100000000000001" customHeight="1" x14ac:dyDescent="0.2">
      <c r="A5" s="33" t="s">
        <v>16</v>
      </c>
      <c r="B5" s="34"/>
      <c r="C5" s="198" t="s">
        <v>1027</v>
      </c>
      <c r="D5" s="35"/>
      <c r="E5" s="36"/>
      <c r="F5" s="57"/>
      <c r="G5" s="37"/>
      <c r="H5" s="68"/>
    </row>
    <row r="6" spans="1:14" s="2" customFormat="1" ht="20.100000000000001" customHeight="1" x14ac:dyDescent="0.2">
      <c r="A6" s="33"/>
      <c r="B6" s="34"/>
      <c r="C6" s="35"/>
      <c r="D6" s="35"/>
      <c r="E6" s="36"/>
      <c r="F6" s="57"/>
      <c r="G6" s="37"/>
      <c r="H6" s="68"/>
    </row>
    <row r="7" spans="1:14" s="2" customFormat="1" ht="20.100000000000001" customHeight="1" x14ac:dyDescent="0.2">
      <c r="A7" s="33" t="s">
        <v>12</v>
      </c>
      <c r="B7" s="34"/>
      <c r="C7" s="35" t="s">
        <v>13</v>
      </c>
      <c r="D7" s="35"/>
      <c r="E7" s="36"/>
      <c r="F7" s="57"/>
      <c r="G7" s="37"/>
      <c r="H7" s="68"/>
    </row>
    <row r="8" spans="1:14" s="2" customFormat="1" ht="30" customHeight="1" x14ac:dyDescent="0.2">
      <c r="A8" s="262" t="s">
        <v>14</v>
      </c>
      <c r="B8" s="263"/>
      <c r="C8" s="263"/>
      <c r="D8" s="263"/>
      <c r="E8" s="263"/>
      <c r="F8" s="263"/>
      <c r="G8" s="264"/>
      <c r="H8" s="68"/>
    </row>
    <row r="9" spans="1:14" s="2" customFormat="1" ht="20.100000000000001" customHeight="1" thickBot="1" x14ac:dyDescent="0.3">
      <c r="A9" s="38" t="s">
        <v>1028</v>
      </c>
      <c r="B9" s="39"/>
      <c r="C9" s="39"/>
      <c r="D9" s="39"/>
      <c r="E9" s="39"/>
      <c r="F9" s="199" t="s">
        <v>318</v>
      </c>
      <c r="G9" s="200">
        <v>44071</v>
      </c>
      <c r="H9" s="68"/>
    </row>
    <row r="10" spans="1:14" ht="36" customHeight="1" thickBot="1" x14ac:dyDescent="0.25">
      <c r="A10" s="3" t="s">
        <v>2</v>
      </c>
      <c r="B10" s="3" t="s">
        <v>3</v>
      </c>
      <c r="C10" s="3" t="s">
        <v>4</v>
      </c>
      <c r="D10" s="3" t="s">
        <v>5</v>
      </c>
      <c r="E10" s="4" t="s">
        <v>6</v>
      </c>
      <c r="F10" s="65" t="s">
        <v>7</v>
      </c>
      <c r="G10" s="4" t="s">
        <v>8</v>
      </c>
    </row>
    <row r="11" spans="1:14" s="9" customFormat="1" ht="30" customHeight="1" thickBot="1" x14ac:dyDescent="0.25">
      <c r="A11" s="10" t="s">
        <v>0</v>
      </c>
      <c r="B11" s="13"/>
      <c r="C11" s="252" t="s">
        <v>1</v>
      </c>
      <c r="D11" s="253"/>
      <c r="E11" s="253"/>
      <c r="F11" s="254"/>
      <c r="G11" s="11">
        <f>SUM(G12:G14)</f>
        <v>55853.350000000006</v>
      </c>
      <c r="H11" s="70"/>
    </row>
    <row r="12" spans="1:14" s="7" customFormat="1" ht="39.950000000000003" customHeight="1" x14ac:dyDescent="0.2">
      <c r="A12" s="50" t="s">
        <v>319</v>
      </c>
      <c r="B12" s="174">
        <v>100306</v>
      </c>
      <c r="C12" s="110" t="s">
        <v>369</v>
      </c>
      <c r="D12" s="133" t="s">
        <v>337</v>
      </c>
      <c r="E12" s="105">
        <v>200</v>
      </c>
      <c r="F12" s="86">
        <v>87.11</v>
      </c>
      <c r="G12" s="45">
        <f>TRUNC(E12*F12,2)</f>
        <v>17422</v>
      </c>
      <c r="H12" s="260"/>
      <c r="I12" s="261"/>
      <c r="J12" s="261"/>
      <c r="K12" s="261"/>
      <c r="L12" s="261"/>
      <c r="M12" s="261"/>
      <c r="N12" s="261"/>
    </row>
    <row r="13" spans="1:14" s="7" customFormat="1" ht="39.950000000000003" customHeight="1" x14ac:dyDescent="0.2">
      <c r="A13" s="50" t="s">
        <v>320</v>
      </c>
      <c r="B13" s="174">
        <v>93572</v>
      </c>
      <c r="C13" s="110" t="s">
        <v>317</v>
      </c>
      <c r="D13" s="192" t="s">
        <v>41</v>
      </c>
      <c r="E13" s="106">
        <v>5</v>
      </c>
      <c r="F13" s="86">
        <v>4592.76</v>
      </c>
      <c r="G13" s="49">
        <f t="shared" ref="G13:G21" si="0">TRUNC(E13*F13,2)</f>
        <v>22963.8</v>
      </c>
      <c r="H13" s="260"/>
      <c r="I13" s="261"/>
      <c r="J13" s="261"/>
      <c r="K13" s="261"/>
      <c r="L13" s="261"/>
      <c r="M13" s="261"/>
      <c r="N13" s="261"/>
    </row>
    <row r="14" spans="1:14" s="7" customFormat="1" ht="39.950000000000003" customHeight="1" thickBot="1" x14ac:dyDescent="0.25">
      <c r="A14" s="98" t="s">
        <v>321</v>
      </c>
      <c r="B14" s="133" t="s">
        <v>602</v>
      </c>
      <c r="C14" s="193" t="s">
        <v>603</v>
      </c>
      <c r="D14" s="194" t="s">
        <v>41</v>
      </c>
      <c r="E14" s="106">
        <v>5</v>
      </c>
      <c r="F14" s="147">
        <v>3093.51</v>
      </c>
      <c r="G14" s="203">
        <f t="shared" si="0"/>
        <v>15467.55</v>
      </c>
      <c r="H14" s="260"/>
      <c r="I14" s="261"/>
      <c r="J14" s="261"/>
      <c r="K14" s="261"/>
      <c r="L14" s="261"/>
      <c r="M14" s="261"/>
      <c r="N14" s="261"/>
    </row>
    <row r="15" spans="1:14" s="9" customFormat="1" ht="30" customHeight="1" thickBot="1" x14ac:dyDescent="0.25">
      <c r="A15" s="10">
        <v>2</v>
      </c>
      <c r="B15" s="13"/>
      <c r="C15" s="252" t="s">
        <v>18</v>
      </c>
      <c r="D15" s="253"/>
      <c r="E15" s="253"/>
      <c r="F15" s="254"/>
      <c r="G15" s="204">
        <f>G16</f>
        <v>18215.689999999999</v>
      </c>
      <c r="H15" s="260"/>
      <c r="I15" s="261"/>
      <c r="J15" s="261"/>
      <c r="K15" s="261"/>
      <c r="L15" s="261"/>
      <c r="M15" s="261"/>
      <c r="N15" s="261"/>
    </row>
    <row r="16" spans="1:14" s="7" customFormat="1" ht="39.950000000000003" customHeight="1" thickBot="1" x14ac:dyDescent="0.25">
      <c r="A16" s="41" t="s">
        <v>743</v>
      </c>
      <c r="B16" s="173">
        <v>72884</v>
      </c>
      <c r="C16" s="201" t="s">
        <v>744</v>
      </c>
      <c r="D16" s="202" t="s">
        <v>745</v>
      </c>
      <c r="E16" s="122">
        <v>25299.57</v>
      </c>
      <c r="F16" s="148">
        <v>0.72</v>
      </c>
      <c r="G16" s="49">
        <f t="shared" si="0"/>
        <v>18215.689999999999</v>
      </c>
      <c r="H16" s="260"/>
      <c r="I16" s="261"/>
      <c r="J16" s="261"/>
      <c r="K16" s="261"/>
      <c r="L16" s="261"/>
      <c r="M16" s="261"/>
      <c r="N16" s="261"/>
    </row>
    <row r="17" spans="1:14" s="9" customFormat="1" ht="30" customHeight="1" thickBot="1" x14ac:dyDescent="0.25">
      <c r="A17" s="10">
        <v>3</v>
      </c>
      <c r="B17" s="13"/>
      <c r="C17" s="252" t="s">
        <v>39</v>
      </c>
      <c r="D17" s="253"/>
      <c r="E17" s="253"/>
      <c r="F17" s="254"/>
      <c r="G17" s="11">
        <f>SUM(G18:G21)</f>
        <v>9509.5400000000009</v>
      </c>
      <c r="H17" s="260"/>
      <c r="I17" s="261"/>
      <c r="J17" s="261"/>
      <c r="K17" s="261"/>
      <c r="L17" s="261"/>
      <c r="M17" s="261"/>
      <c r="N17" s="261"/>
    </row>
    <row r="18" spans="1:14" s="7" customFormat="1" ht="39.950000000000003" customHeight="1" x14ac:dyDescent="0.2">
      <c r="A18" s="41" t="s">
        <v>746</v>
      </c>
      <c r="B18" s="173">
        <v>93208</v>
      </c>
      <c r="C18" s="42" t="s">
        <v>30</v>
      </c>
      <c r="D18" s="43" t="s">
        <v>19</v>
      </c>
      <c r="E18" s="122">
        <v>6.25</v>
      </c>
      <c r="F18" s="148">
        <v>548.51</v>
      </c>
      <c r="G18" s="49">
        <f t="shared" si="0"/>
        <v>3428.18</v>
      </c>
      <c r="H18" s="260"/>
      <c r="I18" s="261"/>
      <c r="J18" s="261"/>
      <c r="K18" s="261"/>
      <c r="L18" s="261"/>
      <c r="M18" s="261"/>
      <c r="N18" s="261"/>
    </row>
    <row r="19" spans="1:14" s="7" customFormat="1" ht="39.950000000000003" customHeight="1" x14ac:dyDescent="0.2">
      <c r="A19" s="50" t="s">
        <v>747</v>
      </c>
      <c r="B19" s="174">
        <v>93212</v>
      </c>
      <c r="C19" s="51" t="s">
        <v>29</v>
      </c>
      <c r="D19" s="52" t="s">
        <v>19</v>
      </c>
      <c r="E19" s="105">
        <v>2.4</v>
      </c>
      <c r="F19" s="86">
        <v>660.45</v>
      </c>
      <c r="G19" s="49">
        <f t="shared" si="0"/>
        <v>1585.08</v>
      </c>
      <c r="H19" s="260"/>
      <c r="I19" s="261"/>
      <c r="J19" s="261"/>
      <c r="K19" s="261"/>
      <c r="L19" s="261"/>
      <c r="M19" s="261"/>
      <c r="N19" s="261"/>
    </row>
    <row r="20" spans="1:14" s="7" customFormat="1" ht="39.950000000000003" customHeight="1" x14ac:dyDescent="0.2">
      <c r="A20" s="50" t="s">
        <v>748</v>
      </c>
      <c r="B20" s="174">
        <v>93583</v>
      </c>
      <c r="C20" s="51" t="s">
        <v>28</v>
      </c>
      <c r="D20" s="52" t="s">
        <v>19</v>
      </c>
      <c r="E20" s="105">
        <v>12</v>
      </c>
      <c r="F20" s="86">
        <v>331.75</v>
      </c>
      <c r="G20" s="49">
        <f t="shared" si="0"/>
        <v>3981</v>
      </c>
      <c r="H20" s="260"/>
      <c r="I20" s="261"/>
      <c r="J20" s="261"/>
      <c r="K20" s="261"/>
      <c r="L20" s="261"/>
      <c r="M20" s="261"/>
      <c r="N20" s="261"/>
    </row>
    <row r="21" spans="1:14" s="64" customFormat="1" ht="39.950000000000003" customHeight="1" thickBot="1" x14ac:dyDescent="0.25">
      <c r="A21" s="50" t="s">
        <v>749</v>
      </c>
      <c r="B21" s="133" t="s">
        <v>248</v>
      </c>
      <c r="C21" s="83" t="s">
        <v>247</v>
      </c>
      <c r="D21" s="84" t="s">
        <v>19</v>
      </c>
      <c r="E21" s="85">
        <v>1.2</v>
      </c>
      <c r="F21" s="86">
        <v>429.4</v>
      </c>
      <c r="G21" s="49">
        <f t="shared" si="0"/>
        <v>515.28</v>
      </c>
      <c r="H21" s="250"/>
      <c r="I21" s="251"/>
      <c r="J21" s="251"/>
      <c r="K21" s="251"/>
      <c r="L21" s="251"/>
      <c r="M21" s="251"/>
      <c r="N21" s="251"/>
    </row>
    <row r="22" spans="1:14" s="9" customFormat="1" ht="30" customHeight="1" thickBot="1" x14ac:dyDescent="0.25">
      <c r="A22" s="10">
        <v>4</v>
      </c>
      <c r="B22" s="13"/>
      <c r="C22" s="252" t="s">
        <v>20</v>
      </c>
      <c r="D22" s="253"/>
      <c r="E22" s="253"/>
      <c r="F22" s="254"/>
      <c r="G22" s="11">
        <f>G23+G25+G27+G31</f>
        <v>4097.5999999999995</v>
      </c>
      <c r="H22" s="70"/>
    </row>
    <row r="23" spans="1:14" s="9" customFormat="1" ht="30" customHeight="1" thickBot="1" x14ac:dyDescent="0.25">
      <c r="A23" s="60" t="s">
        <v>338</v>
      </c>
      <c r="B23" s="61"/>
      <c r="C23" s="255" t="s">
        <v>42</v>
      </c>
      <c r="D23" s="256"/>
      <c r="E23" s="256"/>
      <c r="F23" s="257"/>
      <c r="G23" s="62">
        <f>G24</f>
        <v>241.21</v>
      </c>
      <c r="H23" s="70"/>
    </row>
    <row r="24" spans="1:14" s="7" customFormat="1" ht="39.950000000000003" customHeight="1" thickBot="1" x14ac:dyDescent="0.25">
      <c r="A24" s="123" t="s">
        <v>750</v>
      </c>
      <c r="B24" s="133" t="s">
        <v>623</v>
      </c>
      <c r="C24" s="124" t="s">
        <v>624</v>
      </c>
      <c r="D24" s="125" t="s">
        <v>19</v>
      </c>
      <c r="E24" s="126">
        <v>101.78</v>
      </c>
      <c r="F24" s="148">
        <v>2.37</v>
      </c>
      <c r="G24" s="49">
        <f t="shared" ref="G24" si="1">TRUNC(E24*F24,2)</f>
        <v>241.21</v>
      </c>
      <c r="H24" s="260"/>
      <c r="I24" s="261"/>
      <c r="J24" s="261"/>
      <c r="K24" s="261"/>
      <c r="L24" s="261"/>
      <c r="M24" s="261"/>
      <c r="N24" s="261"/>
    </row>
    <row r="25" spans="1:14" s="9" customFormat="1" ht="30" customHeight="1" thickBot="1" x14ac:dyDescent="0.25">
      <c r="A25" s="60" t="s">
        <v>339</v>
      </c>
      <c r="B25" s="61"/>
      <c r="C25" s="255" t="s">
        <v>342</v>
      </c>
      <c r="D25" s="256"/>
      <c r="E25" s="256"/>
      <c r="F25" s="257"/>
      <c r="G25" s="62">
        <f>G26</f>
        <v>221.89</v>
      </c>
      <c r="H25" s="70"/>
    </row>
    <row r="26" spans="1:14" s="7" customFormat="1" ht="39.950000000000003" customHeight="1" thickBot="1" x14ac:dyDescent="0.25">
      <c r="A26" s="41" t="s">
        <v>751</v>
      </c>
      <c r="B26" s="173">
        <v>99814</v>
      </c>
      <c r="C26" s="42" t="s">
        <v>66</v>
      </c>
      <c r="D26" s="67" t="s">
        <v>19</v>
      </c>
      <c r="E26" s="122">
        <v>165.59</v>
      </c>
      <c r="F26" s="148">
        <v>1.34</v>
      </c>
      <c r="G26" s="49">
        <f t="shared" ref="G26" si="2">TRUNC(E26*F26,2)</f>
        <v>221.89</v>
      </c>
      <c r="H26" s="68"/>
    </row>
    <row r="27" spans="1:14" s="9" customFormat="1" ht="30" customHeight="1" thickBot="1" x14ac:dyDescent="0.25">
      <c r="A27" s="60" t="s">
        <v>340</v>
      </c>
      <c r="B27" s="61"/>
      <c r="C27" s="255" t="s">
        <v>24</v>
      </c>
      <c r="D27" s="256"/>
      <c r="E27" s="256"/>
      <c r="F27" s="257"/>
      <c r="G27" s="62">
        <f>SUM(G28:G30)</f>
        <v>3132.8999999999996</v>
      </c>
      <c r="H27" s="70"/>
    </row>
    <row r="28" spans="1:14" s="7" customFormat="1" ht="39.950000000000003" customHeight="1" x14ac:dyDescent="0.2">
      <c r="A28" s="41" t="s">
        <v>752</v>
      </c>
      <c r="B28" s="173">
        <v>97622</v>
      </c>
      <c r="C28" s="42" t="s">
        <v>21</v>
      </c>
      <c r="D28" s="43" t="s">
        <v>22</v>
      </c>
      <c r="E28" s="122">
        <v>1.89</v>
      </c>
      <c r="F28" s="148">
        <v>38.619999999999997</v>
      </c>
      <c r="G28" s="49">
        <f t="shared" ref="G28:G30" si="3">TRUNC(E28*F28,2)</f>
        <v>72.989999999999995</v>
      </c>
      <c r="H28" s="68"/>
    </row>
    <row r="29" spans="1:14" s="7" customFormat="1" ht="39.950000000000003" customHeight="1" x14ac:dyDescent="0.2">
      <c r="A29" s="50" t="s">
        <v>753</v>
      </c>
      <c r="B29" s="174">
        <v>97628</v>
      </c>
      <c r="C29" s="51" t="s">
        <v>604</v>
      </c>
      <c r="D29" s="66" t="s">
        <v>22</v>
      </c>
      <c r="E29" s="105">
        <v>0.57999999999999996</v>
      </c>
      <c r="F29" s="86">
        <v>190.85</v>
      </c>
      <c r="G29" s="49">
        <f t="shared" si="3"/>
        <v>110.69</v>
      </c>
      <c r="H29" s="68"/>
    </row>
    <row r="30" spans="1:14" s="7" customFormat="1" ht="39.950000000000003" customHeight="1" thickBot="1" x14ac:dyDescent="0.25">
      <c r="A30" s="50" t="s">
        <v>754</v>
      </c>
      <c r="B30" s="174" t="s">
        <v>43</v>
      </c>
      <c r="C30" s="51" t="s">
        <v>44</v>
      </c>
      <c r="D30" s="52" t="s">
        <v>22</v>
      </c>
      <c r="E30" s="105">
        <v>105.48</v>
      </c>
      <c r="F30" s="86">
        <v>27.96</v>
      </c>
      <c r="G30" s="49">
        <f t="shared" si="3"/>
        <v>2949.22</v>
      </c>
      <c r="H30" s="260"/>
      <c r="I30" s="261"/>
      <c r="J30" s="261"/>
      <c r="K30" s="261"/>
      <c r="L30" s="261"/>
      <c r="M30" s="261"/>
      <c r="N30" s="261"/>
    </row>
    <row r="31" spans="1:14" s="9" customFormat="1" ht="30" customHeight="1" thickBot="1" x14ac:dyDescent="0.25">
      <c r="A31" s="60" t="s">
        <v>341</v>
      </c>
      <c r="B31" s="61"/>
      <c r="C31" s="255" t="s">
        <v>26</v>
      </c>
      <c r="D31" s="256"/>
      <c r="E31" s="256"/>
      <c r="F31" s="257"/>
      <c r="G31" s="62">
        <f>G32</f>
        <v>501.6</v>
      </c>
      <c r="H31" s="70"/>
    </row>
    <row r="32" spans="1:14" s="7" customFormat="1" ht="39.950000000000003" customHeight="1" thickBot="1" x14ac:dyDescent="0.25">
      <c r="A32" s="46" t="s">
        <v>755</v>
      </c>
      <c r="B32" s="191">
        <v>99060</v>
      </c>
      <c r="C32" s="47" t="s">
        <v>27</v>
      </c>
      <c r="D32" s="63" t="s">
        <v>31</v>
      </c>
      <c r="E32" s="104">
        <v>6</v>
      </c>
      <c r="F32" s="90">
        <v>83.6</v>
      </c>
      <c r="G32" s="49">
        <f t="shared" ref="G32" si="4">TRUNC(E32*F32,2)</f>
        <v>501.6</v>
      </c>
      <c r="H32" s="68"/>
    </row>
    <row r="33" spans="1:14" s="9" customFormat="1" ht="30" customHeight="1" thickBot="1" x14ac:dyDescent="0.25">
      <c r="A33" s="10">
        <v>5</v>
      </c>
      <c r="B33" s="13"/>
      <c r="C33" s="252" t="s">
        <v>45</v>
      </c>
      <c r="D33" s="253"/>
      <c r="E33" s="253"/>
      <c r="F33" s="254"/>
      <c r="G33" s="11">
        <f>SUM(G34:G37)</f>
        <v>5006.7700000000004</v>
      </c>
      <c r="H33" s="70"/>
    </row>
    <row r="34" spans="1:14" s="79" customFormat="1" ht="39.950000000000003" customHeight="1" x14ac:dyDescent="0.2">
      <c r="A34" s="82" t="s">
        <v>23</v>
      </c>
      <c r="B34" s="107" t="s">
        <v>46</v>
      </c>
      <c r="C34" s="83" t="s">
        <v>249</v>
      </c>
      <c r="D34" s="84" t="s">
        <v>22</v>
      </c>
      <c r="E34" s="106">
        <v>14.3</v>
      </c>
      <c r="F34" s="86">
        <v>91.86</v>
      </c>
      <c r="G34" s="49">
        <f t="shared" ref="G34:G37" si="5">TRUNC(E34*F34,2)</f>
        <v>1313.59</v>
      </c>
      <c r="H34" s="250"/>
      <c r="I34" s="251"/>
      <c r="J34" s="251"/>
      <c r="K34" s="251"/>
      <c r="L34" s="251"/>
      <c r="M34" s="251"/>
      <c r="N34" s="251"/>
    </row>
    <row r="35" spans="1:14" s="79" customFormat="1" ht="39.950000000000003" customHeight="1" x14ac:dyDescent="0.2">
      <c r="A35" s="82" t="s">
        <v>25</v>
      </c>
      <c r="B35" s="107" t="s">
        <v>605</v>
      </c>
      <c r="C35" s="83" t="s">
        <v>606</v>
      </c>
      <c r="D35" s="84" t="s">
        <v>22</v>
      </c>
      <c r="E35" s="106">
        <v>46.99</v>
      </c>
      <c r="F35" s="86">
        <v>47.24</v>
      </c>
      <c r="G35" s="49">
        <f t="shared" si="5"/>
        <v>2219.8000000000002</v>
      </c>
      <c r="H35" s="250"/>
      <c r="I35" s="251"/>
      <c r="J35" s="251"/>
      <c r="K35" s="251"/>
      <c r="L35" s="251"/>
      <c r="M35" s="251"/>
      <c r="N35" s="251"/>
    </row>
    <row r="36" spans="1:14" s="79" customFormat="1" ht="39.950000000000003" customHeight="1" x14ac:dyDescent="0.2">
      <c r="A36" s="82" t="s">
        <v>67</v>
      </c>
      <c r="B36" s="107" t="s">
        <v>605</v>
      </c>
      <c r="C36" s="83" t="s">
        <v>607</v>
      </c>
      <c r="D36" s="84" t="s">
        <v>22</v>
      </c>
      <c r="E36" s="106">
        <v>27.33</v>
      </c>
      <c r="F36" s="86">
        <v>47.24</v>
      </c>
      <c r="G36" s="49">
        <f t="shared" si="5"/>
        <v>1291.06</v>
      </c>
      <c r="H36" s="260"/>
      <c r="I36" s="261"/>
      <c r="J36" s="261"/>
      <c r="K36" s="261"/>
      <c r="L36" s="261"/>
      <c r="M36" s="261"/>
      <c r="N36" s="261"/>
    </row>
    <row r="37" spans="1:14" s="7" customFormat="1" ht="39.950000000000003" customHeight="1" thickBot="1" x14ac:dyDescent="0.25">
      <c r="A37" s="82" t="s">
        <v>68</v>
      </c>
      <c r="B37" s="174">
        <v>96995</v>
      </c>
      <c r="C37" s="51" t="s">
        <v>250</v>
      </c>
      <c r="D37" s="52" t="s">
        <v>22</v>
      </c>
      <c r="E37" s="105">
        <v>5.12</v>
      </c>
      <c r="F37" s="86">
        <v>35.61</v>
      </c>
      <c r="G37" s="49">
        <f t="shared" si="5"/>
        <v>182.32</v>
      </c>
      <c r="H37" s="68"/>
    </row>
    <row r="38" spans="1:14" s="9" customFormat="1" ht="30" customHeight="1" thickBot="1" x14ac:dyDescent="0.25">
      <c r="A38" s="10">
        <v>6</v>
      </c>
      <c r="B38" s="13"/>
      <c r="C38" s="252" t="s">
        <v>361</v>
      </c>
      <c r="D38" s="253"/>
      <c r="E38" s="253"/>
      <c r="F38" s="254"/>
      <c r="G38" s="11">
        <f>G39+G43+G46+G52</f>
        <v>3355.27</v>
      </c>
      <c r="H38" s="70"/>
    </row>
    <row r="39" spans="1:14" s="9" customFormat="1" ht="30" customHeight="1" thickBot="1" x14ac:dyDescent="0.25">
      <c r="A39" s="60" t="s">
        <v>356</v>
      </c>
      <c r="B39" s="61"/>
      <c r="C39" s="255" t="s">
        <v>34</v>
      </c>
      <c r="D39" s="256"/>
      <c r="E39" s="256"/>
      <c r="F39" s="257"/>
      <c r="G39" s="62">
        <f>SUM(G40:G42)</f>
        <v>595.87</v>
      </c>
      <c r="H39" s="70"/>
    </row>
    <row r="40" spans="1:14" s="7" customFormat="1" ht="39.950000000000003" customHeight="1" x14ac:dyDescent="0.2">
      <c r="A40" s="46" t="s">
        <v>756</v>
      </c>
      <c r="B40" s="191">
        <v>96522</v>
      </c>
      <c r="C40" s="47" t="s">
        <v>32</v>
      </c>
      <c r="D40" s="63" t="s">
        <v>22</v>
      </c>
      <c r="E40" s="48">
        <v>2.89</v>
      </c>
      <c r="F40" s="90">
        <v>104.62</v>
      </c>
      <c r="G40" s="49">
        <f t="shared" ref="G40:G42" si="6">TRUNC(E40*F40,2)</f>
        <v>302.35000000000002</v>
      </c>
      <c r="H40" s="68"/>
    </row>
    <row r="41" spans="1:14" s="7" customFormat="1" ht="39.950000000000003" customHeight="1" x14ac:dyDescent="0.2">
      <c r="A41" s="46" t="s">
        <v>757</v>
      </c>
      <c r="B41" s="174">
        <v>96527</v>
      </c>
      <c r="C41" s="51" t="s">
        <v>33</v>
      </c>
      <c r="D41" s="52" t="s">
        <v>22</v>
      </c>
      <c r="E41" s="53">
        <v>2.17</v>
      </c>
      <c r="F41" s="86">
        <v>88.03</v>
      </c>
      <c r="G41" s="49">
        <f t="shared" si="6"/>
        <v>191.02</v>
      </c>
      <c r="H41" s="68"/>
    </row>
    <row r="42" spans="1:14" s="7" customFormat="1" ht="39.950000000000003" customHeight="1" thickBot="1" x14ac:dyDescent="0.25">
      <c r="A42" s="46" t="s">
        <v>758</v>
      </c>
      <c r="B42" s="174">
        <v>96619</v>
      </c>
      <c r="C42" s="51" t="s">
        <v>35</v>
      </c>
      <c r="D42" s="52" t="s">
        <v>19</v>
      </c>
      <c r="E42" s="53">
        <v>4.13</v>
      </c>
      <c r="F42" s="86">
        <v>24.82</v>
      </c>
      <c r="G42" s="49">
        <f t="shared" si="6"/>
        <v>102.5</v>
      </c>
      <c r="H42" s="68"/>
    </row>
    <row r="43" spans="1:14" s="9" customFormat="1" ht="30" customHeight="1" thickBot="1" x14ac:dyDescent="0.25">
      <c r="A43" s="60" t="s">
        <v>357</v>
      </c>
      <c r="B43" s="61"/>
      <c r="C43" s="255" t="s">
        <v>36</v>
      </c>
      <c r="D43" s="256"/>
      <c r="E43" s="256"/>
      <c r="F43" s="257"/>
      <c r="G43" s="62">
        <f>SUM(G44:G45)</f>
        <v>1065.32</v>
      </c>
      <c r="H43" s="70"/>
    </row>
    <row r="44" spans="1:14" s="7" customFormat="1" ht="60" customHeight="1" x14ac:dyDescent="0.2">
      <c r="A44" s="46" t="s">
        <v>759</v>
      </c>
      <c r="B44" s="191">
        <v>92410</v>
      </c>
      <c r="C44" s="47" t="s">
        <v>367</v>
      </c>
      <c r="D44" s="63" t="s">
        <v>19</v>
      </c>
      <c r="E44" s="48">
        <v>5.28</v>
      </c>
      <c r="F44" s="90">
        <v>96.98</v>
      </c>
      <c r="G44" s="49">
        <f t="shared" ref="G44:G45" si="7">TRUNC(E44*F44,2)</f>
        <v>512.04999999999995</v>
      </c>
      <c r="H44" s="68"/>
    </row>
    <row r="45" spans="1:14" s="7" customFormat="1" ht="39.950000000000003" customHeight="1" thickBot="1" x14ac:dyDescent="0.25">
      <c r="A45" s="46" t="s">
        <v>760</v>
      </c>
      <c r="B45" s="191">
        <v>96533</v>
      </c>
      <c r="C45" s="47" t="s">
        <v>37</v>
      </c>
      <c r="D45" s="63" t="s">
        <v>19</v>
      </c>
      <c r="E45" s="48">
        <v>9.91</v>
      </c>
      <c r="F45" s="90">
        <v>55.83</v>
      </c>
      <c r="G45" s="49">
        <f t="shared" si="7"/>
        <v>553.27</v>
      </c>
      <c r="H45" s="68"/>
    </row>
    <row r="46" spans="1:14" s="9" customFormat="1" ht="30" customHeight="1" thickBot="1" x14ac:dyDescent="0.25">
      <c r="A46" s="60" t="s">
        <v>358</v>
      </c>
      <c r="B46" s="61"/>
      <c r="C46" s="255" t="s">
        <v>38</v>
      </c>
      <c r="D46" s="256"/>
      <c r="E46" s="256"/>
      <c r="F46" s="257"/>
      <c r="G46" s="62">
        <f>SUM(G47:G51)</f>
        <v>904.34999999999991</v>
      </c>
      <c r="H46" s="70"/>
    </row>
    <row r="47" spans="1:14" s="7" customFormat="1" ht="39.950000000000003" customHeight="1" x14ac:dyDescent="0.2">
      <c r="A47" s="46" t="s">
        <v>761</v>
      </c>
      <c r="B47" s="191">
        <v>96543</v>
      </c>
      <c r="C47" s="47" t="s">
        <v>379</v>
      </c>
      <c r="D47" s="63" t="s">
        <v>261</v>
      </c>
      <c r="E47" s="48">
        <v>12.09</v>
      </c>
      <c r="F47" s="90">
        <v>12.53</v>
      </c>
      <c r="G47" s="49">
        <f t="shared" ref="G47:G51" si="8">TRUNC(E47*F47,2)</f>
        <v>151.47999999999999</v>
      </c>
      <c r="H47" s="68"/>
    </row>
    <row r="48" spans="1:14" s="7" customFormat="1" ht="39.950000000000003" customHeight="1" x14ac:dyDescent="0.2">
      <c r="A48" s="46" t="s">
        <v>762</v>
      </c>
      <c r="B48" s="191">
        <v>96544</v>
      </c>
      <c r="C48" s="47" t="s">
        <v>372</v>
      </c>
      <c r="D48" s="63" t="s">
        <v>261</v>
      </c>
      <c r="E48" s="48">
        <v>16.64</v>
      </c>
      <c r="F48" s="90">
        <v>11.25</v>
      </c>
      <c r="G48" s="49">
        <f t="shared" si="8"/>
        <v>187.2</v>
      </c>
      <c r="H48" s="68"/>
    </row>
    <row r="49" spans="1:14" s="7" customFormat="1" ht="39.950000000000003" customHeight="1" x14ac:dyDescent="0.2">
      <c r="A49" s="46" t="s">
        <v>763</v>
      </c>
      <c r="B49" s="191">
        <v>96545</v>
      </c>
      <c r="C49" s="47" t="s">
        <v>373</v>
      </c>
      <c r="D49" s="63" t="s">
        <v>261</v>
      </c>
      <c r="E49" s="48">
        <v>24.24</v>
      </c>
      <c r="F49" s="90">
        <v>10.18</v>
      </c>
      <c r="G49" s="49">
        <f t="shared" si="8"/>
        <v>246.76</v>
      </c>
      <c r="H49" s="68"/>
    </row>
    <row r="50" spans="1:14" s="7" customFormat="1" ht="39.950000000000003" customHeight="1" x14ac:dyDescent="0.2">
      <c r="A50" s="46" t="s">
        <v>764</v>
      </c>
      <c r="B50" s="191">
        <v>92775</v>
      </c>
      <c r="C50" s="47" t="s">
        <v>371</v>
      </c>
      <c r="D50" s="63" t="s">
        <v>261</v>
      </c>
      <c r="E50" s="48">
        <v>14.59</v>
      </c>
      <c r="F50" s="90">
        <v>12.63</v>
      </c>
      <c r="G50" s="49">
        <f t="shared" si="8"/>
        <v>184.27</v>
      </c>
      <c r="H50" s="68"/>
    </row>
    <row r="51" spans="1:14" s="7" customFormat="1" ht="39.950000000000003" customHeight="1" thickBot="1" x14ac:dyDescent="0.25">
      <c r="A51" s="46" t="s">
        <v>765</v>
      </c>
      <c r="B51" s="191">
        <v>92778</v>
      </c>
      <c r="C51" s="47" t="s">
        <v>370</v>
      </c>
      <c r="D51" s="63" t="s">
        <v>261</v>
      </c>
      <c r="E51" s="48">
        <v>15.18</v>
      </c>
      <c r="F51" s="90">
        <v>8.8699999999999992</v>
      </c>
      <c r="G51" s="49">
        <f t="shared" si="8"/>
        <v>134.63999999999999</v>
      </c>
      <c r="H51" s="68"/>
    </row>
    <row r="52" spans="1:14" s="9" customFormat="1" ht="30" customHeight="1" thickBot="1" x14ac:dyDescent="0.25">
      <c r="A52" s="60" t="s">
        <v>608</v>
      </c>
      <c r="B52" s="61"/>
      <c r="C52" s="255" t="s">
        <v>51</v>
      </c>
      <c r="D52" s="256"/>
      <c r="E52" s="256"/>
      <c r="F52" s="257"/>
      <c r="G52" s="62">
        <f>SUM(G53:G54)</f>
        <v>789.73</v>
      </c>
      <c r="H52" s="70"/>
    </row>
    <row r="53" spans="1:14" s="7" customFormat="1" ht="39.950000000000003" customHeight="1" x14ac:dyDescent="0.2">
      <c r="A53" s="46" t="s">
        <v>766</v>
      </c>
      <c r="B53" s="191" t="s">
        <v>384</v>
      </c>
      <c r="C53" s="47" t="s">
        <v>385</v>
      </c>
      <c r="D53" s="63" t="s">
        <v>22</v>
      </c>
      <c r="E53" s="48">
        <v>0.56000000000000005</v>
      </c>
      <c r="F53" s="90">
        <v>611.20000000000005</v>
      </c>
      <c r="G53" s="49">
        <f t="shared" ref="G53:G54" si="9">TRUNC(E53*F53,2)</f>
        <v>342.27</v>
      </c>
      <c r="H53" s="68"/>
    </row>
    <row r="54" spans="1:14" s="7" customFormat="1" ht="39.950000000000003" customHeight="1" thickBot="1" x14ac:dyDescent="0.25">
      <c r="A54" s="46" t="s">
        <v>767</v>
      </c>
      <c r="B54" s="191" t="s">
        <v>386</v>
      </c>
      <c r="C54" s="47" t="s">
        <v>387</v>
      </c>
      <c r="D54" s="63" t="s">
        <v>22</v>
      </c>
      <c r="E54" s="48">
        <v>0.81</v>
      </c>
      <c r="F54" s="90">
        <v>552.42999999999995</v>
      </c>
      <c r="G54" s="49">
        <f t="shared" si="9"/>
        <v>447.46</v>
      </c>
      <c r="H54" s="68"/>
    </row>
    <row r="55" spans="1:14" s="9" customFormat="1" ht="30" customHeight="1" thickBot="1" x14ac:dyDescent="0.25">
      <c r="A55" s="10">
        <v>7</v>
      </c>
      <c r="B55" s="13"/>
      <c r="C55" s="252" t="s">
        <v>362</v>
      </c>
      <c r="D55" s="253"/>
      <c r="E55" s="253"/>
      <c r="F55" s="254"/>
      <c r="G55" s="11">
        <f>G56+G59+G63+G68</f>
        <v>17262.03</v>
      </c>
      <c r="H55" s="70"/>
    </row>
    <row r="56" spans="1:14" s="9" customFormat="1" ht="30" customHeight="1" thickBot="1" x14ac:dyDescent="0.25">
      <c r="A56" s="60" t="s">
        <v>47</v>
      </c>
      <c r="B56" s="61"/>
      <c r="C56" s="255" t="s">
        <v>392</v>
      </c>
      <c r="D56" s="256"/>
      <c r="E56" s="256"/>
      <c r="F56" s="257"/>
      <c r="G56" s="62">
        <f>SUM(G57:G58)</f>
        <v>1125.73</v>
      </c>
      <c r="H56" s="70"/>
    </row>
    <row r="57" spans="1:14" s="7" customFormat="1" ht="39.950000000000003" customHeight="1" x14ac:dyDescent="0.2">
      <c r="A57" s="50" t="s">
        <v>364</v>
      </c>
      <c r="B57" s="195" t="s">
        <v>610</v>
      </c>
      <c r="C57" s="83" t="s">
        <v>69</v>
      </c>
      <c r="D57" s="88" t="s">
        <v>19</v>
      </c>
      <c r="E57" s="85">
        <v>1.1599999999999999</v>
      </c>
      <c r="F57" s="86">
        <v>161.36000000000001</v>
      </c>
      <c r="G57" s="49">
        <f t="shared" ref="G57:G58" si="10">TRUNC(E57*F57,2)</f>
        <v>187.17</v>
      </c>
      <c r="H57" s="68"/>
    </row>
    <row r="58" spans="1:14" s="7" customFormat="1" ht="39.950000000000003" customHeight="1" thickBot="1" x14ac:dyDescent="0.25">
      <c r="A58" s="50" t="s">
        <v>365</v>
      </c>
      <c r="B58" s="195" t="s">
        <v>612</v>
      </c>
      <c r="C58" s="83" t="s">
        <v>613</v>
      </c>
      <c r="D58" s="66" t="s">
        <v>31</v>
      </c>
      <c r="E58" s="53">
        <v>28</v>
      </c>
      <c r="F58" s="86">
        <v>33.520000000000003</v>
      </c>
      <c r="G58" s="49">
        <f t="shared" si="10"/>
        <v>938.56</v>
      </c>
      <c r="H58" s="68"/>
    </row>
    <row r="59" spans="1:14" s="9" customFormat="1" ht="30" customHeight="1" thickBot="1" x14ac:dyDescent="0.25">
      <c r="A59" s="60" t="s">
        <v>48</v>
      </c>
      <c r="B59" s="61"/>
      <c r="C59" s="255" t="s">
        <v>36</v>
      </c>
      <c r="D59" s="256"/>
      <c r="E59" s="256"/>
      <c r="F59" s="257"/>
      <c r="G59" s="62">
        <f>SUM(G60:G62)</f>
        <v>3933.5200000000004</v>
      </c>
      <c r="H59" s="70"/>
    </row>
    <row r="60" spans="1:14" s="7" customFormat="1" ht="60" customHeight="1" x14ac:dyDescent="0.2">
      <c r="A60" s="46" t="s">
        <v>366</v>
      </c>
      <c r="B60" s="191">
        <v>92410</v>
      </c>
      <c r="C60" s="47" t="s">
        <v>52</v>
      </c>
      <c r="D60" s="63" t="s">
        <v>19</v>
      </c>
      <c r="E60" s="48">
        <v>11.62</v>
      </c>
      <c r="F60" s="90">
        <v>96.98</v>
      </c>
      <c r="G60" s="49">
        <f t="shared" ref="G60:G62" si="11">TRUNC(E60*F60,2)</f>
        <v>1126.9000000000001</v>
      </c>
      <c r="H60" s="68"/>
    </row>
    <row r="61" spans="1:14" s="7" customFormat="1" ht="60" customHeight="1" x14ac:dyDescent="0.2">
      <c r="A61" s="46" t="s">
        <v>368</v>
      </c>
      <c r="B61" s="191">
        <v>92447</v>
      </c>
      <c r="C61" s="47" t="s">
        <v>53</v>
      </c>
      <c r="D61" s="63" t="s">
        <v>19</v>
      </c>
      <c r="E61" s="48">
        <v>7.32</v>
      </c>
      <c r="F61" s="90">
        <v>86.68</v>
      </c>
      <c r="G61" s="49">
        <f t="shared" si="11"/>
        <v>634.49</v>
      </c>
      <c r="H61" s="68"/>
    </row>
    <row r="62" spans="1:14" s="7" customFormat="1" ht="60" customHeight="1" thickBot="1" x14ac:dyDescent="0.25">
      <c r="A62" s="46" t="s">
        <v>768</v>
      </c>
      <c r="B62" s="191">
        <v>92483</v>
      </c>
      <c r="C62" s="47" t="s">
        <v>55</v>
      </c>
      <c r="D62" s="63" t="s">
        <v>19</v>
      </c>
      <c r="E62" s="104">
        <v>17.8</v>
      </c>
      <c r="F62" s="90">
        <v>122.03</v>
      </c>
      <c r="G62" s="49">
        <f t="shared" si="11"/>
        <v>2172.13</v>
      </c>
      <c r="H62" s="260"/>
      <c r="I62" s="261"/>
      <c r="J62" s="261"/>
      <c r="K62" s="261"/>
      <c r="L62" s="261"/>
      <c r="M62" s="261"/>
      <c r="N62" s="261"/>
    </row>
    <row r="63" spans="1:14" s="9" customFormat="1" ht="30" customHeight="1" thickBot="1" x14ac:dyDescent="0.25">
      <c r="A63" s="60" t="s">
        <v>49</v>
      </c>
      <c r="B63" s="61"/>
      <c r="C63" s="255" t="s">
        <v>38</v>
      </c>
      <c r="D63" s="256"/>
      <c r="E63" s="256"/>
      <c r="F63" s="257"/>
      <c r="G63" s="62">
        <f>SUM(G64:G67)</f>
        <v>1908.8000000000002</v>
      </c>
      <c r="H63" s="70"/>
    </row>
    <row r="64" spans="1:14" s="7" customFormat="1" ht="39.950000000000003" customHeight="1" x14ac:dyDescent="0.2">
      <c r="A64" s="46" t="s">
        <v>377</v>
      </c>
      <c r="B64" s="191">
        <v>92775</v>
      </c>
      <c r="C64" s="47" t="s">
        <v>371</v>
      </c>
      <c r="D64" s="63" t="s">
        <v>261</v>
      </c>
      <c r="E64" s="48">
        <v>26.55</v>
      </c>
      <c r="F64" s="90">
        <v>12.63</v>
      </c>
      <c r="G64" s="49">
        <f t="shared" ref="G64:G67" si="12">TRUNC(E64*F64,2)</f>
        <v>335.32</v>
      </c>
      <c r="H64" s="68"/>
    </row>
    <row r="65" spans="1:14" s="7" customFormat="1" ht="39.950000000000003" customHeight="1" x14ac:dyDescent="0.2">
      <c r="A65" s="46" t="s">
        <v>378</v>
      </c>
      <c r="B65" s="191">
        <v>92777</v>
      </c>
      <c r="C65" s="47" t="s">
        <v>376</v>
      </c>
      <c r="D65" s="63" t="s">
        <v>261</v>
      </c>
      <c r="E65" s="48">
        <v>29.5</v>
      </c>
      <c r="F65" s="90">
        <v>10.18</v>
      </c>
      <c r="G65" s="49">
        <f t="shared" si="12"/>
        <v>300.31</v>
      </c>
      <c r="H65" s="68"/>
    </row>
    <row r="66" spans="1:14" s="7" customFormat="1" ht="39.950000000000003" customHeight="1" x14ac:dyDescent="0.2">
      <c r="A66" s="46" t="s">
        <v>380</v>
      </c>
      <c r="B66" s="191">
        <v>92778</v>
      </c>
      <c r="C66" s="47" t="s">
        <v>370</v>
      </c>
      <c r="D66" s="63" t="s">
        <v>261</v>
      </c>
      <c r="E66" s="48">
        <v>34.42</v>
      </c>
      <c r="F66" s="90">
        <v>8.8699999999999992</v>
      </c>
      <c r="G66" s="49">
        <f t="shared" si="12"/>
        <v>305.3</v>
      </c>
      <c r="H66" s="68"/>
    </row>
    <row r="67" spans="1:14" s="7" customFormat="1" ht="39.950000000000003" customHeight="1" thickBot="1" x14ac:dyDescent="0.25">
      <c r="A67" s="46" t="s">
        <v>381</v>
      </c>
      <c r="B67" s="191">
        <v>92785</v>
      </c>
      <c r="C67" s="47" t="s">
        <v>374</v>
      </c>
      <c r="D67" s="63" t="s">
        <v>261</v>
      </c>
      <c r="E67" s="104">
        <v>97.47</v>
      </c>
      <c r="F67" s="90">
        <v>9.93</v>
      </c>
      <c r="G67" s="49">
        <f t="shared" si="12"/>
        <v>967.87</v>
      </c>
      <c r="H67" s="260"/>
      <c r="I67" s="261"/>
      <c r="J67" s="261"/>
      <c r="K67" s="261"/>
      <c r="L67" s="261"/>
      <c r="M67" s="261"/>
      <c r="N67" s="261"/>
    </row>
    <row r="68" spans="1:14" s="9" customFormat="1" ht="30" customHeight="1" thickBot="1" x14ac:dyDescent="0.25">
      <c r="A68" s="60" t="s">
        <v>50</v>
      </c>
      <c r="B68" s="61"/>
      <c r="C68" s="255" t="s">
        <v>51</v>
      </c>
      <c r="D68" s="256"/>
      <c r="E68" s="256"/>
      <c r="F68" s="257"/>
      <c r="G68" s="62">
        <f>SUM(G69:G70)</f>
        <v>10293.98</v>
      </c>
      <c r="H68" s="70"/>
    </row>
    <row r="69" spans="1:14" s="7" customFormat="1" ht="39.950000000000003" customHeight="1" x14ac:dyDescent="0.2">
      <c r="A69" s="50" t="s">
        <v>382</v>
      </c>
      <c r="B69" s="174">
        <v>94965</v>
      </c>
      <c r="C69" s="51" t="s">
        <v>412</v>
      </c>
      <c r="D69" s="52" t="s">
        <v>22</v>
      </c>
      <c r="E69" s="105">
        <v>18.350000000000001</v>
      </c>
      <c r="F69" s="86">
        <v>410.26</v>
      </c>
      <c r="G69" s="49">
        <f t="shared" ref="G69:G70" si="13">TRUNC(E69*F69,2)</f>
        <v>7528.27</v>
      </c>
      <c r="H69" s="260"/>
      <c r="I69" s="261"/>
      <c r="J69" s="261"/>
      <c r="K69" s="261"/>
      <c r="L69" s="261"/>
      <c r="M69" s="261"/>
      <c r="N69" s="261"/>
    </row>
    <row r="70" spans="1:14" s="7" customFormat="1" ht="39.950000000000003" customHeight="1" thickBot="1" x14ac:dyDescent="0.25">
      <c r="A70" s="50" t="s">
        <v>383</v>
      </c>
      <c r="B70" s="174">
        <v>92873</v>
      </c>
      <c r="C70" s="51" t="s">
        <v>58</v>
      </c>
      <c r="D70" s="52" t="s">
        <v>22</v>
      </c>
      <c r="E70" s="105">
        <v>18.350000000000001</v>
      </c>
      <c r="F70" s="86">
        <v>150.72</v>
      </c>
      <c r="G70" s="49">
        <f t="shared" si="13"/>
        <v>2765.71</v>
      </c>
      <c r="H70" s="260"/>
      <c r="I70" s="261"/>
      <c r="J70" s="261"/>
      <c r="K70" s="261"/>
      <c r="L70" s="261"/>
      <c r="M70" s="261"/>
      <c r="N70" s="261"/>
    </row>
    <row r="71" spans="1:14" s="9" customFormat="1" ht="30" customHeight="1" thickBot="1" x14ac:dyDescent="0.25">
      <c r="A71" s="10">
        <v>8</v>
      </c>
      <c r="B71" s="13"/>
      <c r="C71" s="252" t="s">
        <v>390</v>
      </c>
      <c r="D71" s="253"/>
      <c r="E71" s="253"/>
      <c r="F71" s="254"/>
      <c r="G71" s="11">
        <f>G72+G76+G85</f>
        <v>9635.66</v>
      </c>
      <c r="H71" s="70"/>
    </row>
    <row r="72" spans="1:14" s="9" customFormat="1" ht="30" customHeight="1" thickBot="1" x14ac:dyDescent="0.25">
      <c r="A72" s="60" t="s">
        <v>54</v>
      </c>
      <c r="B72" s="61"/>
      <c r="C72" s="255" t="s">
        <v>36</v>
      </c>
      <c r="D72" s="256"/>
      <c r="E72" s="256"/>
      <c r="F72" s="257"/>
      <c r="G72" s="62">
        <f>SUM(G73:G75)</f>
        <v>5139.4799999999996</v>
      </c>
      <c r="H72" s="70"/>
    </row>
    <row r="73" spans="1:14" s="7" customFormat="1" ht="60" customHeight="1" x14ac:dyDescent="0.2">
      <c r="A73" s="46" t="s">
        <v>609</v>
      </c>
      <c r="B73" s="191">
        <v>92410</v>
      </c>
      <c r="C73" s="47" t="s">
        <v>52</v>
      </c>
      <c r="D73" s="63" t="s">
        <v>19</v>
      </c>
      <c r="E73" s="104">
        <v>14.35</v>
      </c>
      <c r="F73" s="90">
        <v>96.98</v>
      </c>
      <c r="G73" s="49">
        <f t="shared" ref="G73:G75" si="14">TRUNC(E73*F73,2)</f>
        <v>1391.66</v>
      </c>
      <c r="H73" s="68"/>
    </row>
    <row r="74" spans="1:14" s="7" customFormat="1" ht="60" customHeight="1" x14ac:dyDescent="0.2">
      <c r="A74" s="46" t="s">
        <v>611</v>
      </c>
      <c r="B74" s="191">
        <v>92447</v>
      </c>
      <c r="C74" s="47" t="s">
        <v>53</v>
      </c>
      <c r="D74" s="63" t="s">
        <v>19</v>
      </c>
      <c r="E74" s="104">
        <v>26.78</v>
      </c>
      <c r="F74" s="90">
        <v>86.68</v>
      </c>
      <c r="G74" s="49">
        <f t="shared" si="14"/>
        <v>2321.29</v>
      </c>
      <c r="H74" s="68"/>
    </row>
    <row r="75" spans="1:14" s="7" customFormat="1" ht="60" customHeight="1" thickBot="1" x14ac:dyDescent="0.25">
      <c r="A75" s="46" t="s">
        <v>769</v>
      </c>
      <c r="B75" s="191">
        <v>92483</v>
      </c>
      <c r="C75" s="47" t="s">
        <v>55</v>
      </c>
      <c r="D75" s="63" t="s">
        <v>19</v>
      </c>
      <c r="E75" s="104">
        <v>11.69</v>
      </c>
      <c r="F75" s="90">
        <v>122.03</v>
      </c>
      <c r="G75" s="49">
        <f t="shared" si="14"/>
        <v>1426.53</v>
      </c>
      <c r="H75" s="68"/>
    </row>
    <row r="76" spans="1:14" s="9" customFormat="1" ht="30" customHeight="1" thickBot="1" x14ac:dyDescent="0.25">
      <c r="A76" s="60" t="s">
        <v>56</v>
      </c>
      <c r="B76" s="61"/>
      <c r="C76" s="255" t="s">
        <v>38</v>
      </c>
      <c r="D76" s="256"/>
      <c r="E76" s="256"/>
      <c r="F76" s="257"/>
      <c r="G76" s="62">
        <f>SUM(G77:G84)</f>
        <v>2297.15</v>
      </c>
      <c r="H76" s="70"/>
    </row>
    <row r="77" spans="1:14" s="7" customFormat="1" ht="39.950000000000003" customHeight="1" x14ac:dyDescent="0.2">
      <c r="A77" s="46" t="s">
        <v>388</v>
      </c>
      <c r="B77" s="191">
        <v>92775</v>
      </c>
      <c r="C77" s="47" t="s">
        <v>371</v>
      </c>
      <c r="D77" s="63" t="s">
        <v>261</v>
      </c>
      <c r="E77" s="48">
        <v>37.28</v>
      </c>
      <c r="F77" s="90">
        <v>12.63</v>
      </c>
      <c r="G77" s="49">
        <f t="shared" ref="G77:G84" si="15">TRUNC(E77*F77,2)</f>
        <v>470.84</v>
      </c>
      <c r="H77" s="68"/>
    </row>
    <row r="78" spans="1:14" s="7" customFormat="1" ht="39.950000000000003" customHeight="1" x14ac:dyDescent="0.2">
      <c r="A78" s="46" t="s">
        <v>389</v>
      </c>
      <c r="B78" s="191">
        <v>92776</v>
      </c>
      <c r="C78" s="47" t="s">
        <v>401</v>
      </c>
      <c r="D78" s="63" t="s">
        <v>261</v>
      </c>
      <c r="E78" s="48">
        <v>22.82</v>
      </c>
      <c r="F78" s="90">
        <v>11.32</v>
      </c>
      <c r="G78" s="49">
        <f t="shared" si="15"/>
        <v>258.32</v>
      </c>
      <c r="H78" s="68"/>
    </row>
    <row r="79" spans="1:14" s="7" customFormat="1" ht="39.950000000000003" customHeight="1" x14ac:dyDescent="0.2">
      <c r="A79" s="46" t="s">
        <v>391</v>
      </c>
      <c r="B79" s="191">
        <v>92777</v>
      </c>
      <c r="C79" s="47" t="s">
        <v>376</v>
      </c>
      <c r="D79" s="63" t="s">
        <v>261</v>
      </c>
      <c r="E79" s="48">
        <v>13.04</v>
      </c>
      <c r="F79" s="90">
        <v>10.18</v>
      </c>
      <c r="G79" s="49">
        <f t="shared" si="15"/>
        <v>132.74</v>
      </c>
      <c r="H79" s="68"/>
    </row>
    <row r="80" spans="1:14" s="7" customFormat="1" ht="39.950000000000003" customHeight="1" x14ac:dyDescent="0.2">
      <c r="A80" s="46" t="s">
        <v>770</v>
      </c>
      <c r="B80" s="191">
        <v>92778</v>
      </c>
      <c r="C80" s="47" t="s">
        <v>370</v>
      </c>
      <c r="D80" s="63" t="s">
        <v>261</v>
      </c>
      <c r="E80" s="48">
        <v>65.03</v>
      </c>
      <c r="F80" s="90">
        <v>8.8699999999999992</v>
      </c>
      <c r="G80" s="49">
        <f t="shared" si="15"/>
        <v>576.80999999999995</v>
      </c>
      <c r="H80" s="68"/>
    </row>
    <row r="81" spans="1:8" s="7" customFormat="1" ht="39.950000000000003" customHeight="1" x14ac:dyDescent="0.2">
      <c r="A81" s="46" t="s">
        <v>771</v>
      </c>
      <c r="B81" s="191">
        <v>92785</v>
      </c>
      <c r="C81" s="47" t="s">
        <v>374</v>
      </c>
      <c r="D81" s="63" t="s">
        <v>261</v>
      </c>
      <c r="E81" s="104">
        <f>22.59</f>
        <v>22.59</v>
      </c>
      <c r="F81" s="90">
        <v>9.93</v>
      </c>
      <c r="G81" s="49">
        <f t="shared" si="15"/>
        <v>224.31</v>
      </c>
      <c r="H81" s="68"/>
    </row>
    <row r="82" spans="1:8" s="7" customFormat="1" ht="39.950000000000003" customHeight="1" x14ac:dyDescent="0.2">
      <c r="A82" s="46" t="s">
        <v>772</v>
      </c>
      <c r="B82" s="191">
        <v>92786</v>
      </c>
      <c r="C82" s="47" t="s">
        <v>375</v>
      </c>
      <c r="D82" s="63" t="s">
        <v>261</v>
      </c>
      <c r="E82" s="104">
        <v>5.17</v>
      </c>
      <c r="F82" s="90">
        <v>9.14</v>
      </c>
      <c r="G82" s="49">
        <f t="shared" si="15"/>
        <v>47.25</v>
      </c>
      <c r="H82" s="68"/>
    </row>
    <row r="83" spans="1:8" s="7" customFormat="1" ht="39.950000000000003" customHeight="1" x14ac:dyDescent="0.2">
      <c r="A83" s="46" t="s">
        <v>773</v>
      </c>
      <c r="B83" s="191">
        <v>92787</v>
      </c>
      <c r="C83" s="47" t="s">
        <v>407</v>
      </c>
      <c r="D83" s="63" t="s">
        <v>261</v>
      </c>
      <c r="E83" s="104">
        <v>58.42</v>
      </c>
      <c r="F83" s="90">
        <v>8.0399999999999991</v>
      </c>
      <c r="G83" s="49">
        <f t="shared" si="15"/>
        <v>469.69</v>
      </c>
      <c r="H83" s="68"/>
    </row>
    <row r="84" spans="1:8" s="7" customFormat="1" ht="39.950000000000003" customHeight="1" thickBot="1" x14ac:dyDescent="0.25">
      <c r="A84" s="46" t="s">
        <v>774</v>
      </c>
      <c r="B84" s="191">
        <v>92788</v>
      </c>
      <c r="C84" s="47" t="s">
        <v>408</v>
      </c>
      <c r="D84" s="63" t="s">
        <v>261</v>
      </c>
      <c r="E84" s="104">
        <v>17.440000000000001</v>
      </c>
      <c r="F84" s="90">
        <v>6.72</v>
      </c>
      <c r="G84" s="49">
        <f t="shared" si="15"/>
        <v>117.19</v>
      </c>
      <c r="H84" s="68"/>
    </row>
    <row r="85" spans="1:8" s="9" customFormat="1" ht="30" customHeight="1" thickBot="1" x14ac:dyDescent="0.25">
      <c r="A85" s="60" t="s">
        <v>57</v>
      </c>
      <c r="B85" s="61"/>
      <c r="C85" s="255" t="s">
        <v>51</v>
      </c>
      <c r="D85" s="256"/>
      <c r="E85" s="256"/>
      <c r="F85" s="257"/>
      <c r="G85" s="62">
        <f>SUM(G86:G87)</f>
        <v>2199.0300000000002</v>
      </c>
      <c r="H85" s="70"/>
    </row>
    <row r="86" spans="1:8" s="7" customFormat="1" ht="39.950000000000003" customHeight="1" x14ac:dyDescent="0.2">
      <c r="A86" s="50" t="s">
        <v>393</v>
      </c>
      <c r="B86" s="174">
        <v>94965</v>
      </c>
      <c r="C86" s="51" t="s">
        <v>412</v>
      </c>
      <c r="D86" s="52" t="s">
        <v>22</v>
      </c>
      <c r="E86" s="105">
        <v>3.92</v>
      </c>
      <c r="F86" s="86">
        <v>410.26</v>
      </c>
      <c r="G86" s="49">
        <f t="shared" ref="G86:G87" si="16">TRUNC(E86*F86,2)</f>
        <v>1608.21</v>
      </c>
      <c r="H86" s="68"/>
    </row>
    <row r="87" spans="1:8" s="7" customFormat="1" ht="39.950000000000003" customHeight="1" thickBot="1" x14ac:dyDescent="0.25">
      <c r="A87" s="50" t="s">
        <v>394</v>
      </c>
      <c r="B87" s="174">
        <v>92873</v>
      </c>
      <c r="C87" s="51" t="s">
        <v>58</v>
      </c>
      <c r="D87" s="52" t="s">
        <v>22</v>
      </c>
      <c r="E87" s="105">
        <v>3.92</v>
      </c>
      <c r="F87" s="86">
        <v>150.72</v>
      </c>
      <c r="G87" s="49">
        <f t="shared" si="16"/>
        <v>590.82000000000005</v>
      </c>
      <c r="H87" s="68"/>
    </row>
    <row r="88" spans="1:8" s="9" customFormat="1" ht="30" customHeight="1" thickBot="1" x14ac:dyDescent="0.25">
      <c r="A88" s="10">
        <v>9</v>
      </c>
      <c r="B88" s="13"/>
      <c r="C88" s="252" t="s">
        <v>363</v>
      </c>
      <c r="D88" s="253"/>
      <c r="E88" s="253"/>
      <c r="F88" s="254"/>
      <c r="G88" s="11">
        <f>G89+G92+G102</f>
        <v>1565.85</v>
      </c>
      <c r="H88" s="70"/>
    </row>
    <row r="89" spans="1:8" s="9" customFormat="1" ht="30" customHeight="1" thickBot="1" x14ac:dyDescent="0.25">
      <c r="A89" s="60" t="s">
        <v>395</v>
      </c>
      <c r="B89" s="61"/>
      <c r="C89" s="255" t="s">
        <v>615</v>
      </c>
      <c r="D89" s="256"/>
      <c r="E89" s="256"/>
      <c r="F89" s="257"/>
      <c r="G89" s="62">
        <f>SUM(G90:G91)</f>
        <v>91.600000000000009</v>
      </c>
      <c r="H89" s="70"/>
    </row>
    <row r="90" spans="1:8" s="7" customFormat="1" ht="39.950000000000003" customHeight="1" x14ac:dyDescent="0.2">
      <c r="A90" s="50" t="s">
        <v>398</v>
      </c>
      <c r="B90" s="174">
        <v>96526</v>
      </c>
      <c r="C90" s="51" t="s">
        <v>621</v>
      </c>
      <c r="D90" s="52" t="s">
        <v>22</v>
      </c>
      <c r="E90" s="105">
        <v>0.12</v>
      </c>
      <c r="F90" s="86">
        <v>210.99</v>
      </c>
      <c r="G90" s="49">
        <f t="shared" ref="G90:G91" si="17">TRUNC(E90*F90,2)</f>
        <v>25.31</v>
      </c>
      <c r="H90" s="68"/>
    </row>
    <row r="91" spans="1:8" s="7" customFormat="1" ht="39.950000000000003" customHeight="1" thickBot="1" x14ac:dyDescent="0.25">
      <c r="A91" s="50" t="s">
        <v>399</v>
      </c>
      <c r="B91" s="174" t="s">
        <v>386</v>
      </c>
      <c r="C91" s="51" t="s">
        <v>387</v>
      </c>
      <c r="D91" s="52" t="s">
        <v>22</v>
      </c>
      <c r="E91" s="105">
        <v>0.12</v>
      </c>
      <c r="F91" s="86">
        <v>552.46</v>
      </c>
      <c r="G91" s="49">
        <f t="shared" si="17"/>
        <v>66.290000000000006</v>
      </c>
      <c r="H91" s="68"/>
    </row>
    <row r="92" spans="1:8" s="9" customFormat="1" ht="30" customHeight="1" thickBot="1" x14ac:dyDescent="0.25">
      <c r="A92" s="60" t="s">
        <v>397</v>
      </c>
      <c r="B92" s="61"/>
      <c r="C92" s="255" t="s">
        <v>618</v>
      </c>
      <c r="D92" s="256"/>
      <c r="E92" s="256"/>
      <c r="F92" s="257"/>
      <c r="G92" s="62">
        <f>SUM(G93:G101)</f>
        <v>1071.75</v>
      </c>
      <c r="H92" s="70"/>
    </row>
    <row r="93" spans="1:8" s="7" customFormat="1" ht="39.950000000000003" customHeight="1" x14ac:dyDescent="0.2">
      <c r="A93" s="50" t="s">
        <v>396</v>
      </c>
      <c r="B93" s="174">
        <v>96526</v>
      </c>
      <c r="C93" s="51" t="s">
        <v>616</v>
      </c>
      <c r="D93" s="52" t="s">
        <v>22</v>
      </c>
      <c r="E93" s="105">
        <v>0.34</v>
      </c>
      <c r="F93" s="86">
        <v>210.99</v>
      </c>
      <c r="G93" s="49">
        <f t="shared" ref="G93:G101" si="18">TRUNC(E93*F93,2)</f>
        <v>71.73</v>
      </c>
      <c r="H93" s="68"/>
    </row>
    <row r="94" spans="1:8" s="7" customFormat="1" ht="39.950000000000003" customHeight="1" x14ac:dyDescent="0.2">
      <c r="A94" s="50" t="s">
        <v>400</v>
      </c>
      <c r="B94" s="191">
        <v>96522</v>
      </c>
      <c r="C94" s="47" t="s">
        <v>32</v>
      </c>
      <c r="D94" s="63" t="s">
        <v>22</v>
      </c>
      <c r="E94" s="48">
        <v>0.4</v>
      </c>
      <c r="F94" s="149">
        <v>104.62</v>
      </c>
      <c r="G94" s="49">
        <f t="shared" si="18"/>
        <v>41.84</v>
      </c>
      <c r="H94" s="68"/>
    </row>
    <row r="95" spans="1:8" s="7" customFormat="1" ht="39.950000000000003" customHeight="1" x14ac:dyDescent="0.2">
      <c r="A95" s="50" t="s">
        <v>402</v>
      </c>
      <c r="B95" s="174" t="s">
        <v>386</v>
      </c>
      <c r="C95" s="51" t="s">
        <v>387</v>
      </c>
      <c r="D95" s="52" t="s">
        <v>22</v>
      </c>
      <c r="E95" s="105">
        <v>0.34</v>
      </c>
      <c r="F95" s="86">
        <v>552.42999999999995</v>
      </c>
      <c r="G95" s="49">
        <f t="shared" si="18"/>
        <v>187.82</v>
      </c>
      <c r="H95" s="68"/>
    </row>
    <row r="96" spans="1:8" s="7" customFormat="1" ht="39.950000000000003" customHeight="1" x14ac:dyDescent="0.2">
      <c r="A96" s="50" t="s">
        <v>403</v>
      </c>
      <c r="B96" s="191" t="s">
        <v>384</v>
      </c>
      <c r="C96" s="47" t="s">
        <v>385</v>
      </c>
      <c r="D96" s="63" t="s">
        <v>22</v>
      </c>
      <c r="E96" s="48">
        <v>0.4</v>
      </c>
      <c r="F96" s="90">
        <v>611.20000000000005</v>
      </c>
      <c r="G96" s="49">
        <f t="shared" si="18"/>
        <v>244.48</v>
      </c>
      <c r="H96" s="68"/>
    </row>
    <row r="97" spans="1:8" s="7" customFormat="1" ht="60" customHeight="1" x14ac:dyDescent="0.2">
      <c r="A97" s="50" t="s">
        <v>404</v>
      </c>
      <c r="B97" s="191">
        <v>92410</v>
      </c>
      <c r="C97" s="47" t="s">
        <v>52</v>
      </c>
      <c r="D97" s="63" t="s">
        <v>19</v>
      </c>
      <c r="E97" s="104">
        <v>3</v>
      </c>
      <c r="F97" s="90">
        <v>96.98</v>
      </c>
      <c r="G97" s="49">
        <f t="shared" si="18"/>
        <v>290.94</v>
      </c>
      <c r="H97" s="68"/>
    </row>
    <row r="98" spans="1:8" s="7" customFormat="1" ht="39.950000000000003" customHeight="1" x14ac:dyDescent="0.2">
      <c r="A98" s="50" t="s">
        <v>405</v>
      </c>
      <c r="B98" s="191">
        <v>92775</v>
      </c>
      <c r="C98" s="47" t="s">
        <v>371</v>
      </c>
      <c r="D98" s="63" t="s">
        <v>261</v>
      </c>
      <c r="E98" s="48">
        <v>2.04</v>
      </c>
      <c r="F98" s="90">
        <v>12.63</v>
      </c>
      <c r="G98" s="49">
        <f t="shared" si="18"/>
        <v>25.76</v>
      </c>
      <c r="H98" s="68"/>
    </row>
    <row r="99" spans="1:8" s="7" customFormat="1" ht="39.950000000000003" customHeight="1" x14ac:dyDescent="0.2">
      <c r="A99" s="50" t="s">
        <v>406</v>
      </c>
      <c r="B99" s="191">
        <v>92778</v>
      </c>
      <c r="C99" s="47" t="s">
        <v>370</v>
      </c>
      <c r="D99" s="63" t="s">
        <v>261</v>
      </c>
      <c r="E99" s="48">
        <v>17.260000000000002</v>
      </c>
      <c r="F99" s="90">
        <v>8.8699999999999992</v>
      </c>
      <c r="G99" s="49">
        <f t="shared" si="18"/>
        <v>153.09</v>
      </c>
      <c r="H99" s="68"/>
    </row>
    <row r="100" spans="1:8" s="7" customFormat="1" ht="39.950000000000003" customHeight="1" x14ac:dyDescent="0.2">
      <c r="A100" s="50" t="s">
        <v>775</v>
      </c>
      <c r="B100" s="174">
        <v>94965</v>
      </c>
      <c r="C100" s="51" t="s">
        <v>412</v>
      </c>
      <c r="D100" s="52" t="s">
        <v>22</v>
      </c>
      <c r="E100" s="105">
        <v>0.1</v>
      </c>
      <c r="F100" s="86">
        <v>410.26</v>
      </c>
      <c r="G100" s="49">
        <f t="shared" si="18"/>
        <v>41.02</v>
      </c>
      <c r="H100" s="68"/>
    </row>
    <row r="101" spans="1:8" s="7" customFormat="1" ht="39.950000000000003" customHeight="1" thickBot="1" x14ac:dyDescent="0.25">
      <c r="A101" s="50" t="s">
        <v>776</v>
      </c>
      <c r="B101" s="174">
        <v>92873</v>
      </c>
      <c r="C101" s="51" t="s">
        <v>58</v>
      </c>
      <c r="D101" s="52" t="s">
        <v>22</v>
      </c>
      <c r="E101" s="105">
        <v>0.1</v>
      </c>
      <c r="F101" s="86">
        <v>150.72</v>
      </c>
      <c r="G101" s="49">
        <f t="shared" si="18"/>
        <v>15.07</v>
      </c>
      <c r="H101" s="68"/>
    </row>
    <row r="102" spans="1:8" s="9" customFormat="1" ht="30" customHeight="1" thickBot="1" x14ac:dyDescent="0.25">
      <c r="A102" s="60" t="s">
        <v>409</v>
      </c>
      <c r="B102" s="61"/>
      <c r="C102" s="255" t="s">
        <v>620</v>
      </c>
      <c r="D102" s="256"/>
      <c r="E102" s="256"/>
      <c r="F102" s="257"/>
      <c r="G102" s="62">
        <f>SUM(G103:G107)</f>
        <v>402.5</v>
      </c>
      <c r="H102" s="70"/>
    </row>
    <row r="103" spans="1:8" s="7" customFormat="1" ht="60" customHeight="1" x14ac:dyDescent="0.2">
      <c r="A103" s="50" t="s">
        <v>410</v>
      </c>
      <c r="B103" s="191">
        <v>92410</v>
      </c>
      <c r="C103" s="47" t="s">
        <v>52</v>
      </c>
      <c r="D103" s="63" t="s">
        <v>19</v>
      </c>
      <c r="E103" s="104">
        <v>2.52</v>
      </c>
      <c r="F103" s="90">
        <v>96.98</v>
      </c>
      <c r="G103" s="49">
        <f t="shared" ref="G103:G107" si="19">TRUNC(E103*F103,2)</f>
        <v>244.38</v>
      </c>
      <c r="H103" s="68"/>
    </row>
    <row r="104" spans="1:8" s="7" customFormat="1" ht="39.950000000000003" customHeight="1" x14ac:dyDescent="0.2">
      <c r="A104" s="50" t="s">
        <v>411</v>
      </c>
      <c r="B104" s="191">
        <v>92775</v>
      </c>
      <c r="C104" s="47" t="s">
        <v>371</v>
      </c>
      <c r="D104" s="63" t="s">
        <v>261</v>
      </c>
      <c r="E104" s="48">
        <v>1.65</v>
      </c>
      <c r="F104" s="90">
        <v>12.63</v>
      </c>
      <c r="G104" s="49">
        <f t="shared" si="19"/>
        <v>20.83</v>
      </c>
      <c r="H104" s="68"/>
    </row>
    <row r="105" spans="1:8" s="7" customFormat="1" ht="39.950000000000003" customHeight="1" x14ac:dyDescent="0.2">
      <c r="A105" s="50" t="s">
        <v>777</v>
      </c>
      <c r="B105" s="191">
        <v>92778</v>
      </c>
      <c r="C105" s="47" t="s">
        <v>370</v>
      </c>
      <c r="D105" s="63" t="s">
        <v>261</v>
      </c>
      <c r="E105" s="48">
        <v>10.42</v>
      </c>
      <c r="F105" s="90">
        <v>8.8699999999999992</v>
      </c>
      <c r="G105" s="49">
        <f t="shared" si="19"/>
        <v>92.42</v>
      </c>
      <c r="H105" s="68"/>
    </row>
    <row r="106" spans="1:8" s="7" customFormat="1" ht="39.950000000000003" customHeight="1" x14ac:dyDescent="0.2">
      <c r="A106" s="50" t="s">
        <v>778</v>
      </c>
      <c r="B106" s="174">
        <v>94965</v>
      </c>
      <c r="C106" s="51" t="s">
        <v>412</v>
      </c>
      <c r="D106" s="52" t="s">
        <v>22</v>
      </c>
      <c r="E106" s="105">
        <v>0.08</v>
      </c>
      <c r="F106" s="86">
        <v>410.26</v>
      </c>
      <c r="G106" s="49">
        <f t="shared" si="19"/>
        <v>32.82</v>
      </c>
      <c r="H106" s="68"/>
    </row>
    <row r="107" spans="1:8" s="7" customFormat="1" ht="39.950000000000003" customHeight="1" thickBot="1" x14ac:dyDescent="0.25">
      <c r="A107" s="50" t="s">
        <v>779</v>
      </c>
      <c r="B107" s="174">
        <v>92873</v>
      </c>
      <c r="C107" s="51" t="s">
        <v>58</v>
      </c>
      <c r="D107" s="52" t="s">
        <v>22</v>
      </c>
      <c r="E107" s="105">
        <v>0.08</v>
      </c>
      <c r="F107" s="86">
        <v>150.72</v>
      </c>
      <c r="G107" s="49">
        <f t="shared" si="19"/>
        <v>12.05</v>
      </c>
      <c r="H107" s="68"/>
    </row>
    <row r="108" spans="1:8" s="9" customFormat="1" ht="30" customHeight="1" thickBot="1" x14ac:dyDescent="0.25">
      <c r="A108" s="10">
        <v>10</v>
      </c>
      <c r="B108" s="13"/>
      <c r="C108" s="252" t="s">
        <v>59</v>
      </c>
      <c r="D108" s="253"/>
      <c r="E108" s="253"/>
      <c r="F108" s="254"/>
      <c r="G108" s="11">
        <f>SUM(G109:G114)</f>
        <v>3587.09</v>
      </c>
      <c r="H108" s="70"/>
    </row>
    <row r="109" spans="1:8" s="7" customFormat="1" ht="39.950000000000003" customHeight="1" x14ac:dyDescent="0.2">
      <c r="A109" s="50" t="s">
        <v>614</v>
      </c>
      <c r="B109" s="174">
        <v>93186</v>
      </c>
      <c r="C109" s="51" t="s">
        <v>60</v>
      </c>
      <c r="D109" s="52" t="s">
        <v>61</v>
      </c>
      <c r="E109" s="53">
        <v>6.2</v>
      </c>
      <c r="F109" s="86">
        <v>39.43</v>
      </c>
      <c r="G109" s="49">
        <f t="shared" ref="G109:G114" si="20">TRUNC(E109*F109,2)</f>
        <v>244.46</v>
      </c>
      <c r="H109" s="68"/>
    </row>
    <row r="110" spans="1:8" s="7" customFormat="1" ht="39.950000000000003" customHeight="1" x14ac:dyDescent="0.2">
      <c r="A110" s="50" t="s">
        <v>617</v>
      </c>
      <c r="B110" s="174">
        <v>93187</v>
      </c>
      <c r="C110" s="51" t="s">
        <v>62</v>
      </c>
      <c r="D110" s="52" t="s">
        <v>61</v>
      </c>
      <c r="E110" s="53">
        <v>16</v>
      </c>
      <c r="F110" s="86">
        <v>45.6</v>
      </c>
      <c r="G110" s="49">
        <f t="shared" si="20"/>
        <v>729.6</v>
      </c>
      <c r="H110" s="68"/>
    </row>
    <row r="111" spans="1:8" s="7" customFormat="1" ht="39.950000000000003" customHeight="1" x14ac:dyDescent="0.2">
      <c r="A111" s="50" t="s">
        <v>619</v>
      </c>
      <c r="B111" s="174">
        <v>93188</v>
      </c>
      <c r="C111" s="51" t="s">
        <v>63</v>
      </c>
      <c r="D111" s="52" t="s">
        <v>61</v>
      </c>
      <c r="E111" s="53">
        <v>13.4</v>
      </c>
      <c r="F111" s="86">
        <v>35.369999999999997</v>
      </c>
      <c r="G111" s="49">
        <f t="shared" si="20"/>
        <v>473.95</v>
      </c>
      <c r="H111" s="68"/>
    </row>
    <row r="112" spans="1:8" s="7" customFormat="1" ht="39.950000000000003" customHeight="1" x14ac:dyDescent="0.2">
      <c r="A112" s="50" t="s">
        <v>780</v>
      </c>
      <c r="B112" s="174">
        <v>93189</v>
      </c>
      <c r="C112" s="51" t="s">
        <v>64</v>
      </c>
      <c r="D112" s="52" t="s">
        <v>61</v>
      </c>
      <c r="E112" s="53">
        <v>2.1</v>
      </c>
      <c r="F112" s="86">
        <v>45.67</v>
      </c>
      <c r="G112" s="49">
        <f t="shared" si="20"/>
        <v>95.9</v>
      </c>
      <c r="H112" s="68"/>
    </row>
    <row r="113" spans="1:14" s="7" customFormat="1" ht="39.950000000000003" customHeight="1" x14ac:dyDescent="0.2">
      <c r="A113" s="50" t="s">
        <v>781</v>
      </c>
      <c r="B113" s="107" t="s">
        <v>65</v>
      </c>
      <c r="C113" s="83" t="s">
        <v>251</v>
      </c>
      <c r="D113" s="84" t="s">
        <v>22</v>
      </c>
      <c r="E113" s="106">
        <v>0.44</v>
      </c>
      <c r="F113" s="86">
        <v>3192.49</v>
      </c>
      <c r="G113" s="49">
        <f t="shared" si="20"/>
        <v>1404.69</v>
      </c>
      <c r="H113" s="250"/>
      <c r="I113" s="251"/>
      <c r="J113" s="251"/>
      <c r="K113" s="251"/>
      <c r="L113" s="251"/>
      <c r="M113" s="251"/>
      <c r="N113" s="251"/>
    </row>
    <row r="114" spans="1:14" s="7" customFormat="1" ht="39.950000000000003" customHeight="1" thickBot="1" x14ac:dyDescent="0.25">
      <c r="A114" s="50" t="s">
        <v>782</v>
      </c>
      <c r="B114" s="107" t="s">
        <v>65</v>
      </c>
      <c r="C114" s="83" t="s">
        <v>420</v>
      </c>
      <c r="D114" s="84" t="s">
        <v>22</v>
      </c>
      <c r="E114" s="106">
        <v>0.2</v>
      </c>
      <c r="F114" s="86">
        <v>3192.49</v>
      </c>
      <c r="G114" s="49">
        <f t="shared" si="20"/>
        <v>638.49</v>
      </c>
      <c r="H114" s="250"/>
      <c r="I114" s="251"/>
      <c r="J114" s="251"/>
      <c r="K114" s="251"/>
      <c r="L114" s="251"/>
      <c r="M114" s="251"/>
      <c r="N114" s="251"/>
    </row>
    <row r="115" spans="1:14" s="9" customFormat="1" ht="30" customHeight="1" thickBot="1" x14ac:dyDescent="0.25">
      <c r="A115" s="10">
        <v>11</v>
      </c>
      <c r="B115" s="13"/>
      <c r="C115" s="252" t="s">
        <v>70</v>
      </c>
      <c r="D115" s="253"/>
      <c r="E115" s="253"/>
      <c r="F115" s="254"/>
      <c r="G115" s="11">
        <f>G116+G118+G121+G124+G126</f>
        <v>24945.94</v>
      </c>
      <c r="H115" s="70"/>
    </row>
    <row r="116" spans="1:14" s="9" customFormat="1" ht="30" customHeight="1" thickBot="1" x14ac:dyDescent="0.25">
      <c r="A116" s="60" t="s">
        <v>74</v>
      </c>
      <c r="B116" s="61"/>
      <c r="C116" s="255" t="s">
        <v>71</v>
      </c>
      <c r="D116" s="256"/>
      <c r="E116" s="256"/>
      <c r="F116" s="257"/>
      <c r="G116" s="62">
        <f>G117</f>
        <v>13084.46</v>
      </c>
      <c r="H116" s="70"/>
    </row>
    <row r="117" spans="1:14" s="7" customFormat="1" ht="60" customHeight="1" thickBot="1" x14ac:dyDescent="0.25">
      <c r="A117" s="46" t="s">
        <v>783</v>
      </c>
      <c r="B117" s="191">
        <v>89168</v>
      </c>
      <c r="C117" s="47" t="s">
        <v>72</v>
      </c>
      <c r="D117" s="63" t="s">
        <v>19</v>
      </c>
      <c r="E117" s="48">
        <v>202.64</v>
      </c>
      <c r="F117" s="90">
        <v>64.569999999999993</v>
      </c>
      <c r="G117" s="49">
        <f t="shared" ref="G117" si="21">TRUNC(E117*F117,2)</f>
        <v>13084.46</v>
      </c>
      <c r="H117" s="68"/>
    </row>
    <row r="118" spans="1:14" s="9" customFormat="1" ht="30" customHeight="1" thickBot="1" x14ac:dyDescent="0.25">
      <c r="A118" s="60" t="s">
        <v>75</v>
      </c>
      <c r="B118" s="61"/>
      <c r="C118" s="255" t="s">
        <v>146</v>
      </c>
      <c r="D118" s="256"/>
      <c r="E118" s="256"/>
      <c r="F118" s="257"/>
      <c r="G118" s="62">
        <f>SUM(G119:G120)</f>
        <v>2971.99</v>
      </c>
      <c r="H118" s="70"/>
    </row>
    <row r="119" spans="1:14" s="7" customFormat="1" ht="60" customHeight="1" x14ac:dyDescent="0.2">
      <c r="A119" s="46" t="s">
        <v>784</v>
      </c>
      <c r="B119" s="191">
        <v>89168</v>
      </c>
      <c r="C119" s="47" t="s">
        <v>72</v>
      </c>
      <c r="D119" s="63" t="s">
        <v>19</v>
      </c>
      <c r="E119" s="48">
        <v>40.21</v>
      </c>
      <c r="F119" s="90">
        <v>64.569999999999993</v>
      </c>
      <c r="G119" s="49">
        <f t="shared" ref="G119:G120" si="22">TRUNC(E119*F119,2)</f>
        <v>2596.35</v>
      </c>
      <c r="H119" s="68"/>
    </row>
    <row r="120" spans="1:14" s="7" customFormat="1" ht="39.950000000000003" customHeight="1" thickBot="1" x14ac:dyDescent="0.25">
      <c r="A120" s="46" t="s">
        <v>785</v>
      </c>
      <c r="B120" s="107" t="s">
        <v>252</v>
      </c>
      <c r="C120" s="83" t="s">
        <v>153</v>
      </c>
      <c r="D120" s="84" t="s">
        <v>61</v>
      </c>
      <c r="E120" s="85">
        <v>12.9</v>
      </c>
      <c r="F120" s="86">
        <v>29.12</v>
      </c>
      <c r="G120" s="49">
        <f t="shared" si="22"/>
        <v>375.64</v>
      </c>
      <c r="H120" s="250"/>
      <c r="I120" s="251"/>
      <c r="J120" s="251"/>
      <c r="K120" s="251"/>
      <c r="L120" s="251"/>
      <c r="M120" s="251"/>
      <c r="N120" s="251"/>
    </row>
    <row r="121" spans="1:14" s="9" customFormat="1" ht="30" customHeight="1" thickBot="1" x14ac:dyDescent="0.25">
      <c r="A121" s="60" t="s">
        <v>76</v>
      </c>
      <c r="B121" s="61"/>
      <c r="C121" s="255" t="s">
        <v>147</v>
      </c>
      <c r="D121" s="256"/>
      <c r="E121" s="256"/>
      <c r="F121" s="257"/>
      <c r="G121" s="62">
        <f>SUM(G122:G123)</f>
        <v>5949.22</v>
      </c>
      <c r="H121" s="70"/>
    </row>
    <row r="122" spans="1:14" s="7" customFormat="1" ht="60" customHeight="1" x14ac:dyDescent="0.2">
      <c r="A122" s="46" t="s">
        <v>786</v>
      </c>
      <c r="B122" s="191">
        <v>89168</v>
      </c>
      <c r="C122" s="47" t="s">
        <v>72</v>
      </c>
      <c r="D122" s="63" t="s">
        <v>19</v>
      </c>
      <c r="E122" s="48">
        <v>67.58</v>
      </c>
      <c r="F122" s="90">
        <v>64.569999999999993</v>
      </c>
      <c r="G122" s="49">
        <f t="shared" ref="G122:G123" si="23">TRUNC(E122*F122,2)</f>
        <v>4363.6400000000003</v>
      </c>
      <c r="H122" s="68"/>
    </row>
    <row r="123" spans="1:14" s="7" customFormat="1" ht="39.950000000000003" customHeight="1" thickBot="1" x14ac:dyDescent="0.25">
      <c r="A123" s="46" t="s">
        <v>787</v>
      </c>
      <c r="B123" s="107" t="s">
        <v>252</v>
      </c>
      <c r="C123" s="83" t="s">
        <v>153</v>
      </c>
      <c r="D123" s="84" t="s">
        <v>61</v>
      </c>
      <c r="E123" s="85">
        <v>54.45</v>
      </c>
      <c r="F123" s="86">
        <v>29.12</v>
      </c>
      <c r="G123" s="49">
        <f t="shared" si="23"/>
        <v>1585.58</v>
      </c>
      <c r="H123" s="250"/>
      <c r="I123" s="251"/>
      <c r="J123" s="251"/>
      <c r="K123" s="251"/>
      <c r="L123" s="251"/>
      <c r="M123" s="251"/>
      <c r="N123" s="251"/>
    </row>
    <row r="124" spans="1:14" s="9" customFormat="1" ht="30" customHeight="1" thickBot="1" x14ac:dyDescent="0.25">
      <c r="A124" s="60" t="s">
        <v>86</v>
      </c>
      <c r="B124" s="61"/>
      <c r="C124" s="255" t="s">
        <v>148</v>
      </c>
      <c r="D124" s="256"/>
      <c r="E124" s="256"/>
      <c r="F124" s="257"/>
      <c r="G124" s="62">
        <f>G125</f>
        <v>454.57</v>
      </c>
      <c r="H124" s="70"/>
    </row>
    <row r="125" spans="1:14" s="7" customFormat="1" ht="60" customHeight="1" thickBot="1" x14ac:dyDescent="0.25">
      <c r="A125" s="46" t="s">
        <v>788</v>
      </c>
      <c r="B125" s="191">
        <v>89168</v>
      </c>
      <c r="C125" s="47" t="s">
        <v>72</v>
      </c>
      <c r="D125" s="63" t="s">
        <v>19</v>
      </c>
      <c r="E125" s="48">
        <v>7.04</v>
      </c>
      <c r="F125" s="90">
        <v>64.569999999999993</v>
      </c>
      <c r="G125" s="49">
        <f t="shared" ref="G125" si="24">TRUNC(E125*F125,2)</f>
        <v>454.57</v>
      </c>
      <c r="H125" s="68"/>
    </row>
    <row r="126" spans="1:14" s="9" customFormat="1" ht="30" customHeight="1" thickBot="1" x14ac:dyDescent="0.25">
      <c r="A126" s="60" t="s">
        <v>87</v>
      </c>
      <c r="B126" s="61"/>
      <c r="C126" s="255" t="s">
        <v>73</v>
      </c>
      <c r="D126" s="256"/>
      <c r="E126" s="256"/>
      <c r="F126" s="257"/>
      <c r="G126" s="62">
        <f>SUM(G127:G128)</f>
        <v>2485.6999999999998</v>
      </c>
      <c r="H126" s="70"/>
    </row>
    <row r="127" spans="1:14" s="7" customFormat="1" ht="60" customHeight="1" x14ac:dyDescent="0.2">
      <c r="A127" s="46" t="s">
        <v>789</v>
      </c>
      <c r="B127" s="191">
        <v>89168</v>
      </c>
      <c r="C127" s="47" t="s">
        <v>72</v>
      </c>
      <c r="D127" s="63" t="s">
        <v>19</v>
      </c>
      <c r="E127" s="48">
        <v>26.64</v>
      </c>
      <c r="F127" s="90">
        <v>64.569999999999993</v>
      </c>
      <c r="G127" s="49">
        <f t="shared" ref="G127:G128" si="25">TRUNC(E127*F127,2)</f>
        <v>1720.14</v>
      </c>
      <c r="H127" s="68"/>
    </row>
    <row r="128" spans="1:14" s="7" customFormat="1" ht="39.950000000000003" customHeight="1" thickBot="1" x14ac:dyDescent="0.25">
      <c r="A128" s="46" t="s">
        <v>790</v>
      </c>
      <c r="B128" s="107" t="s">
        <v>252</v>
      </c>
      <c r="C128" s="83" t="s">
        <v>153</v>
      </c>
      <c r="D128" s="84" t="s">
        <v>61</v>
      </c>
      <c r="E128" s="85">
        <v>26.29</v>
      </c>
      <c r="F128" s="86">
        <v>29.12</v>
      </c>
      <c r="G128" s="49">
        <f t="shared" si="25"/>
        <v>765.56</v>
      </c>
      <c r="H128" s="250"/>
      <c r="I128" s="251"/>
      <c r="J128" s="251"/>
      <c r="K128" s="251"/>
      <c r="L128" s="251"/>
      <c r="M128" s="251"/>
      <c r="N128" s="251"/>
    </row>
    <row r="129" spans="1:14" s="9" customFormat="1" ht="30" customHeight="1" thickBot="1" x14ac:dyDescent="0.25">
      <c r="A129" s="10">
        <v>12</v>
      </c>
      <c r="B129" s="13"/>
      <c r="C129" s="252" t="s">
        <v>151</v>
      </c>
      <c r="D129" s="253"/>
      <c r="E129" s="253"/>
      <c r="F129" s="254"/>
      <c r="G129" s="11">
        <f>G130+G134+G137+G140+G143+G146</f>
        <v>37668.599999999991</v>
      </c>
      <c r="H129" s="70"/>
    </row>
    <row r="130" spans="1:14" s="9" customFormat="1" ht="30" customHeight="1" thickBot="1" x14ac:dyDescent="0.25">
      <c r="A130" s="60" t="s">
        <v>152</v>
      </c>
      <c r="B130" s="61"/>
      <c r="C130" s="255" t="s">
        <v>441</v>
      </c>
      <c r="D130" s="256"/>
      <c r="E130" s="256"/>
      <c r="F130" s="257"/>
      <c r="G130" s="62">
        <f>SUM(G131:G133)</f>
        <v>17657.43</v>
      </c>
      <c r="H130" s="70"/>
    </row>
    <row r="131" spans="1:14" s="7" customFormat="1" ht="39.950000000000003" customHeight="1" x14ac:dyDescent="0.2">
      <c r="A131" s="50" t="s">
        <v>413</v>
      </c>
      <c r="B131" s="174">
        <v>87879</v>
      </c>
      <c r="C131" s="51" t="s">
        <v>78</v>
      </c>
      <c r="D131" s="52" t="s">
        <v>19</v>
      </c>
      <c r="E131" s="53">
        <v>470.79</v>
      </c>
      <c r="F131" s="86">
        <v>3.14</v>
      </c>
      <c r="G131" s="49">
        <f t="shared" ref="G131:G133" si="26">TRUNC(E131*F131,2)</f>
        <v>1478.28</v>
      </c>
      <c r="H131" s="68"/>
    </row>
    <row r="132" spans="1:14" s="7" customFormat="1" ht="60" customHeight="1" x14ac:dyDescent="0.2">
      <c r="A132" s="50" t="s">
        <v>791</v>
      </c>
      <c r="B132" s="191">
        <v>87527</v>
      </c>
      <c r="C132" s="72" t="s">
        <v>622</v>
      </c>
      <c r="D132" s="63" t="s">
        <v>19</v>
      </c>
      <c r="E132" s="48">
        <v>73.099999999999994</v>
      </c>
      <c r="F132" s="90">
        <v>36.57</v>
      </c>
      <c r="G132" s="49">
        <f t="shared" si="26"/>
        <v>2673.26</v>
      </c>
      <c r="H132" s="68"/>
    </row>
    <row r="133" spans="1:14" s="7" customFormat="1" ht="60" customHeight="1" thickBot="1" x14ac:dyDescent="0.25">
      <c r="A133" s="50" t="s">
        <v>792</v>
      </c>
      <c r="B133" s="191">
        <v>87529</v>
      </c>
      <c r="C133" s="72" t="s">
        <v>77</v>
      </c>
      <c r="D133" s="63" t="s">
        <v>19</v>
      </c>
      <c r="E133" s="48">
        <v>397.7</v>
      </c>
      <c r="F133" s="90">
        <v>33.96</v>
      </c>
      <c r="G133" s="49">
        <f t="shared" si="26"/>
        <v>13505.89</v>
      </c>
      <c r="H133" s="68"/>
    </row>
    <row r="134" spans="1:14" s="9" customFormat="1" ht="30" customHeight="1" thickBot="1" x14ac:dyDescent="0.25">
      <c r="A134" s="60" t="s">
        <v>414</v>
      </c>
      <c r="B134" s="61"/>
      <c r="C134" s="255" t="s">
        <v>442</v>
      </c>
      <c r="D134" s="256"/>
      <c r="E134" s="256"/>
      <c r="F134" s="257"/>
      <c r="G134" s="62">
        <f>SUM(G135:G136)</f>
        <v>9469.17</v>
      </c>
      <c r="H134" s="70"/>
    </row>
    <row r="135" spans="1:14" s="7" customFormat="1" ht="60" customHeight="1" x14ac:dyDescent="0.2">
      <c r="A135" s="46" t="s">
        <v>415</v>
      </c>
      <c r="B135" s="195">
        <v>87905</v>
      </c>
      <c r="C135" s="75" t="s">
        <v>79</v>
      </c>
      <c r="D135" s="74" t="s">
        <v>19</v>
      </c>
      <c r="E135" s="76">
        <v>178.9</v>
      </c>
      <c r="F135" s="90">
        <v>6.45</v>
      </c>
      <c r="G135" s="49">
        <f t="shared" ref="G135:G136" si="27">TRUNC(E135*F135,2)</f>
        <v>1153.9000000000001</v>
      </c>
      <c r="H135" s="68"/>
    </row>
    <row r="136" spans="1:14" s="7" customFormat="1" ht="60" customHeight="1" thickBot="1" x14ac:dyDescent="0.25">
      <c r="A136" s="46" t="s">
        <v>416</v>
      </c>
      <c r="B136" s="191">
        <v>87775</v>
      </c>
      <c r="C136" s="72" t="s">
        <v>81</v>
      </c>
      <c r="D136" s="63" t="s">
        <v>19</v>
      </c>
      <c r="E136" s="48">
        <v>178.9</v>
      </c>
      <c r="F136" s="90">
        <v>46.48</v>
      </c>
      <c r="G136" s="49">
        <f t="shared" si="27"/>
        <v>8315.27</v>
      </c>
      <c r="H136" s="68"/>
    </row>
    <row r="137" spans="1:14" s="9" customFormat="1" ht="30" customHeight="1" thickBot="1" x14ac:dyDescent="0.25">
      <c r="A137" s="60" t="s">
        <v>417</v>
      </c>
      <c r="B137" s="61"/>
      <c r="C137" s="255" t="s">
        <v>443</v>
      </c>
      <c r="D137" s="256"/>
      <c r="E137" s="256"/>
      <c r="F137" s="257"/>
      <c r="G137" s="62">
        <f>SUM(G138:G139)</f>
        <v>817.3</v>
      </c>
      <c r="H137" s="70"/>
    </row>
    <row r="138" spans="1:14" s="7" customFormat="1" ht="39.950000000000003" customHeight="1" x14ac:dyDescent="0.2">
      <c r="A138" s="50" t="s">
        <v>418</v>
      </c>
      <c r="B138" s="174">
        <v>87879</v>
      </c>
      <c r="C138" s="51" t="s">
        <v>85</v>
      </c>
      <c r="D138" s="52" t="s">
        <v>19</v>
      </c>
      <c r="E138" s="53">
        <v>22.59</v>
      </c>
      <c r="F138" s="86">
        <v>3.14</v>
      </c>
      <c r="G138" s="49">
        <f t="shared" ref="G138:G139" si="28">TRUNC(E138*F138,2)</f>
        <v>70.930000000000007</v>
      </c>
      <c r="H138" s="68"/>
    </row>
    <row r="139" spans="1:14" s="7" customFormat="1" ht="60" customHeight="1" thickBot="1" x14ac:dyDescent="0.25">
      <c r="A139" s="50" t="s">
        <v>419</v>
      </c>
      <c r="B139" s="132">
        <v>87531</v>
      </c>
      <c r="C139" s="77" t="s">
        <v>432</v>
      </c>
      <c r="D139" s="102" t="s">
        <v>19</v>
      </c>
      <c r="E139" s="103">
        <v>22.59</v>
      </c>
      <c r="F139" s="90">
        <v>33.04</v>
      </c>
      <c r="G139" s="49">
        <f t="shared" si="28"/>
        <v>746.37</v>
      </c>
      <c r="H139" s="250"/>
      <c r="I139" s="251"/>
      <c r="J139" s="251"/>
      <c r="K139" s="251"/>
      <c r="L139" s="251"/>
      <c r="M139" s="251"/>
      <c r="N139" s="251"/>
    </row>
    <row r="140" spans="1:14" s="9" customFormat="1" ht="30" customHeight="1" thickBot="1" x14ac:dyDescent="0.25">
      <c r="A140" s="60" t="s">
        <v>421</v>
      </c>
      <c r="B140" s="61"/>
      <c r="C140" s="255" t="s">
        <v>444</v>
      </c>
      <c r="D140" s="256"/>
      <c r="E140" s="256"/>
      <c r="F140" s="257"/>
      <c r="G140" s="62">
        <f>SUM(G141:G142)</f>
        <v>1636.78</v>
      </c>
      <c r="H140" s="70"/>
    </row>
    <row r="141" spans="1:14" s="7" customFormat="1" ht="60" customHeight="1" x14ac:dyDescent="0.2">
      <c r="A141" s="46" t="s">
        <v>422</v>
      </c>
      <c r="B141" s="191">
        <v>87894</v>
      </c>
      <c r="C141" s="72" t="s">
        <v>436</v>
      </c>
      <c r="D141" s="63" t="s">
        <v>19</v>
      </c>
      <c r="E141" s="48">
        <v>43.29</v>
      </c>
      <c r="F141" s="90">
        <v>4.95</v>
      </c>
      <c r="G141" s="49">
        <f t="shared" ref="G141:G142" si="29">TRUNC(E141*F141,2)</f>
        <v>214.28</v>
      </c>
      <c r="H141" s="68"/>
    </row>
    <row r="142" spans="1:14" s="7" customFormat="1" ht="60" customHeight="1" thickBot="1" x14ac:dyDescent="0.25">
      <c r="A142" s="46" t="s">
        <v>793</v>
      </c>
      <c r="B142" s="191">
        <v>87792</v>
      </c>
      <c r="C142" s="72" t="s">
        <v>82</v>
      </c>
      <c r="D142" s="63" t="s">
        <v>19</v>
      </c>
      <c r="E142" s="48">
        <v>43.29</v>
      </c>
      <c r="F142" s="90">
        <v>32.86</v>
      </c>
      <c r="G142" s="49">
        <f t="shared" si="29"/>
        <v>1422.5</v>
      </c>
      <c r="H142" s="68"/>
    </row>
    <row r="143" spans="1:14" s="9" customFormat="1" ht="30" customHeight="1" thickBot="1" x14ac:dyDescent="0.25">
      <c r="A143" s="60" t="s">
        <v>423</v>
      </c>
      <c r="B143" s="61"/>
      <c r="C143" s="255" t="s">
        <v>445</v>
      </c>
      <c r="D143" s="256"/>
      <c r="E143" s="256"/>
      <c r="F143" s="257"/>
      <c r="G143" s="62">
        <f>SUM(G144:G145)</f>
        <v>4020.33</v>
      </c>
      <c r="H143" s="70"/>
    </row>
    <row r="144" spans="1:14" s="7" customFormat="1" ht="60" customHeight="1" x14ac:dyDescent="0.2">
      <c r="A144" s="46" t="s">
        <v>424</v>
      </c>
      <c r="B144" s="191">
        <v>87894</v>
      </c>
      <c r="C144" s="72" t="s">
        <v>580</v>
      </c>
      <c r="D144" s="63" t="s">
        <v>19</v>
      </c>
      <c r="E144" s="48">
        <v>106.33</v>
      </c>
      <c r="F144" s="90">
        <v>4.95</v>
      </c>
      <c r="G144" s="49">
        <f t="shared" ref="G144:G145" si="30">TRUNC(E144*F144,2)</f>
        <v>526.33000000000004</v>
      </c>
      <c r="H144" s="68"/>
    </row>
    <row r="145" spans="1:14" s="7" customFormat="1" ht="60" customHeight="1" thickBot="1" x14ac:dyDescent="0.25">
      <c r="A145" s="46" t="s">
        <v>425</v>
      </c>
      <c r="B145" s="191">
        <v>87792</v>
      </c>
      <c r="C145" s="72" t="s">
        <v>581</v>
      </c>
      <c r="D145" s="63" t="s">
        <v>19</v>
      </c>
      <c r="E145" s="48">
        <v>106.33</v>
      </c>
      <c r="F145" s="90">
        <v>32.86</v>
      </c>
      <c r="G145" s="49">
        <f t="shared" si="30"/>
        <v>3494</v>
      </c>
      <c r="H145" s="68"/>
    </row>
    <row r="146" spans="1:14" s="9" customFormat="1" ht="30" customHeight="1" thickBot="1" x14ac:dyDescent="0.25">
      <c r="A146" s="60" t="s">
        <v>794</v>
      </c>
      <c r="B146" s="61"/>
      <c r="C146" s="255" t="s">
        <v>446</v>
      </c>
      <c r="D146" s="256"/>
      <c r="E146" s="256"/>
      <c r="F146" s="257"/>
      <c r="G146" s="62">
        <f>SUM(G147:G148)</f>
        <v>4067.59</v>
      </c>
      <c r="H146" s="70"/>
    </row>
    <row r="147" spans="1:14" s="7" customFormat="1" ht="60" customHeight="1" x14ac:dyDescent="0.2">
      <c r="A147" s="41" t="s">
        <v>795</v>
      </c>
      <c r="B147" s="173">
        <v>87894</v>
      </c>
      <c r="C147" s="73" t="s">
        <v>80</v>
      </c>
      <c r="D147" s="67" t="s">
        <v>19</v>
      </c>
      <c r="E147" s="44">
        <v>107.58</v>
      </c>
      <c r="F147" s="148">
        <v>4.95</v>
      </c>
      <c r="G147" s="49">
        <f t="shared" ref="G147:G148" si="31">TRUNC(E147*F147,2)</f>
        <v>532.52</v>
      </c>
      <c r="H147" s="68"/>
    </row>
    <row r="148" spans="1:14" s="7" customFormat="1" ht="60" customHeight="1" thickBot="1" x14ac:dyDescent="0.25">
      <c r="A148" s="50" t="s">
        <v>796</v>
      </c>
      <c r="B148" s="191">
        <v>87792</v>
      </c>
      <c r="C148" s="72" t="s">
        <v>82</v>
      </c>
      <c r="D148" s="63" t="s">
        <v>19</v>
      </c>
      <c r="E148" s="48">
        <v>107.58</v>
      </c>
      <c r="F148" s="90">
        <v>32.86</v>
      </c>
      <c r="G148" s="49">
        <f t="shared" si="31"/>
        <v>3535.07</v>
      </c>
      <c r="H148" s="68"/>
    </row>
    <row r="149" spans="1:14" s="9" customFormat="1" ht="30" customHeight="1" thickBot="1" x14ac:dyDescent="0.25">
      <c r="A149" s="10">
        <v>13</v>
      </c>
      <c r="B149" s="13"/>
      <c r="C149" s="252" t="s">
        <v>643</v>
      </c>
      <c r="D149" s="253"/>
      <c r="E149" s="253"/>
      <c r="F149" s="254"/>
      <c r="G149" s="11">
        <f>G150+G153+G155+G157+G160</f>
        <v>53528.42</v>
      </c>
      <c r="H149" s="70"/>
    </row>
    <row r="150" spans="1:14" s="9" customFormat="1" ht="30" customHeight="1" thickBot="1" x14ac:dyDescent="0.25">
      <c r="A150" s="60" t="s">
        <v>426</v>
      </c>
      <c r="B150" s="61"/>
      <c r="C150" s="255" t="s">
        <v>449</v>
      </c>
      <c r="D150" s="256"/>
      <c r="E150" s="256"/>
      <c r="F150" s="257"/>
      <c r="G150" s="62">
        <f>SUM(G151:G152)</f>
        <v>7939.0300000000007</v>
      </c>
      <c r="H150" s="70"/>
    </row>
    <row r="151" spans="1:14" s="7" customFormat="1" ht="60" customHeight="1" x14ac:dyDescent="0.2">
      <c r="A151" s="41" t="s">
        <v>427</v>
      </c>
      <c r="B151" s="107" t="s">
        <v>450</v>
      </c>
      <c r="C151" s="73" t="s">
        <v>451</v>
      </c>
      <c r="D151" s="67" t="s">
        <v>19</v>
      </c>
      <c r="E151" s="44">
        <v>70.349999999999994</v>
      </c>
      <c r="F151" s="148">
        <v>104.18</v>
      </c>
      <c r="G151" s="49">
        <f t="shared" ref="G151:G152" si="32">TRUNC(E151*F151,2)</f>
        <v>7329.06</v>
      </c>
      <c r="H151" s="205"/>
    </row>
    <row r="152" spans="1:14" s="7" customFormat="1" ht="39.950000000000003" customHeight="1" thickBot="1" x14ac:dyDescent="0.25">
      <c r="A152" s="50" t="s">
        <v>428</v>
      </c>
      <c r="B152" s="133" t="s">
        <v>84</v>
      </c>
      <c r="C152" s="51" t="s">
        <v>452</v>
      </c>
      <c r="D152" s="52" t="s">
        <v>19</v>
      </c>
      <c r="E152" s="53">
        <v>2.75</v>
      </c>
      <c r="F152" s="152">
        <v>221.81</v>
      </c>
      <c r="G152" s="49">
        <f t="shared" si="32"/>
        <v>609.97</v>
      </c>
      <c r="H152" s="250"/>
      <c r="I152" s="251"/>
      <c r="J152" s="251"/>
      <c r="K152" s="251"/>
      <c r="L152" s="251"/>
      <c r="M152" s="251"/>
      <c r="N152" s="251"/>
    </row>
    <row r="153" spans="1:14" s="9" customFormat="1" ht="30" customHeight="1" thickBot="1" x14ac:dyDescent="0.25">
      <c r="A153" s="60" t="s">
        <v>429</v>
      </c>
      <c r="B153" s="61"/>
      <c r="C153" s="255" t="s">
        <v>454</v>
      </c>
      <c r="D153" s="256"/>
      <c r="E153" s="256"/>
      <c r="F153" s="257"/>
      <c r="G153" s="62">
        <f>G154</f>
        <v>14224.67</v>
      </c>
      <c r="H153" s="70"/>
    </row>
    <row r="154" spans="1:14" s="7" customFormat="1" ht="39.950000000000003" customHeight="1" thickBot="1" x14ac:dyDescent="0.25">
      <c r="A154" s="50" t="s">
        <v>430</v>
      </c>
      <c r="B154" s="174" t="s">
        <v>84</v>
      </c>
      <c r="C154" s="51" t="s">
        <v>452</v>
      </c>
      <c r="D154" s="52" t="s">
        <v>19</v>
      </c>
      <c r="E154" s="53">
        <v>64.13</v>
      </c>
      <c r="F154" s="152">
        <v>221.81</v>
      </c>
      <c r="G154" s="49">
        <f t="shared" ref="G154" si="33">TRUNC(E154*F154,2)</f>
        <v>14224.67</v>
      </c>
      <c r="H154" s="250"/>
      <c r="I154" s="251"/>
      <c r="J154" s="251"/>
      <c r="K154" s="251"/>
      <c r="L154" s="251"/>
      <c r="M154" s="251"/>
      <c r="N154" s="251"/>
    </row>
    <row r="155" spans="1:14" s="9" customFormat="1" ht="30" customHeight="1" thickBot="1" x14ac:dyDescent="0.25">
      <c r="A155" s="60" t="s">
        <v>431</v>
      </c>
      <c r="B155" s="61"/>
      <c r="C155" s="255" t="s">
        <v>455</v>
      </c>
      <c r="D155" s="256"/>
      <c r="E155" s="256"/>
      <c r="F155" s="257"/>
      <c r="G155" s="62">
        <f>G156</f>
        <v>1151.8599999999999</v>
      </c>
      <c r="H155" s="70"/>
    </row>
    <row r="156" spans="1:14" s="7" customFormat="1" ht="60" customHeight="1" thickBot="1" x14ac:dyDescent="0.25">
      <c r="A156" s="46" t="s">
        <v>433</v>
      </c>
      <c r="B156" s="191">
        <v>87273</v>
      </c>
      <c r="C156" s="72" t="s">
        <v>456</v>
      </c>
      <c r="D156" s="63" t="s">
        <v>19</v>
      </c>
      <c r="E156" s="48">
        <v>22.59</v>
      </c>
      <c r="F156" s="90">
        <v>50.99</v>
      </c>
      <c r="G156" s="49">
        <f t="shared" ref="G156" si="34">TRUNC(E156*F156,2)</f>
        <v>1151.8599999999999</v>
      </c>
      <c r="H156" s="68"/>
    </row>
    <row r="157" spans="1:14" s="9" customFormat="1" ht="30" customHeight="1" thickBot="1" x14ac:dyDescent="0.25">
      <c r="A157" s="60" t="s">
        <v>434</v>
      </c>
      <c r="B157" s="61"/>
      <c r="C157" s="255" t="s">
        <v>458</v>
      </c>
      <c r="D157" s="256"/>
      <c r="E157" s="256"/>
      <c r="F157" s="257"/>
      <c r="G157" s="62">
        <f>SUM(G158:G159)</f>
        <v>11005.02</v>
      </c>
      <c r="H157" s="70"/>
    </row>
    <row r="158" spans="1:14" s="7" customFormat="1" ht="39.950000000000003" customHeight="1" x14ac:dyDescent="0.2">
      <c r="A158" s="50" t="s">
        <v>435</v>
      </c>
      <c r="B158" s="174" t="s">
        <v>84</v>
      </c>
      <c r="C158" s="51" t="s">
        <v>457</v>
      </c>
      <c r="D158" s="52" t="s">
        <v>19</v>
      </c>
      <c r="E158" s="53">
        <v>43.29</v>
      </c>
      <c r="F158" s="86">
        <v>221.81</v>
      </c>
      <c r="G158" s="49">
        <f t="shared" ref="G158:G159" si="35">TRUNC(E158*F158,2)</f>
        <v>9602.15</v>
      </c>
      <c r="H158" s="250"/>
      <c r="I158" s="251"/>
      <c r="J158" s="251"/>
      <c r="K158" s="251"/>
      <c r="L158" s="251"/>
      <c r="M158" s="251"/>
      <c r="N158" s="251"/>
    </row>
    <row r="159" spans="1:14" s="64" customFormat="1" ht="39.950000000000003" customHeight="1" thickBot="1" x14ac:dyDescent="0.25">
      <c r="A159" s="50" t="s">
        <v>437</v>
      </c>
      <c r="B159" s="107" t="s">
        <v>459</v>
      </c>
      <c r="C159" s="83" t="s">
        <v>253</v>
      </c>
      <c r="D159" s="84" t="s">
        <v>61</v>
      </c>
      <c r="E159" s="85">
        <v>12.9</v>
      </c>
      <c r="F159" s="86">
        <v>108.75</v>
      </c>
      <c r="G159" s="49">
        <f t="shared" si="35"/>
        <v>1402.87</v>
      </c>
      <c r="H159" s="250"/>
      <c r="I159" s="251"/>
      <c r="J159" s="251"/>
      <c r="K159" s="251"/>
      <c r="L159" s="251"/>
      <c r="M159" s="251"/>
      <c r="N159" s="251"/>
    </row>
    <row r="160" spans="1:14" s="9" customFormat="1" ht="30" customHeight="1" thickBot="1" x14ac:dyDescent="0.25">
      <c r="A160" s="60" t="s">
        <v>438</v>
      </c>
      <c r="B160" s="61"/>
      <c r="C160" s="255" t="s">
        <v>461</v>
      </c>
      <c r="D160" s="256"/>
      <c r="E160" s="256"/>
      <c r="F160" s="257"/>
      <c r="G160" s="62">
        <f>SUM(G161:G162)</f>
        <v>19207.84</v>
      </c>
      <c r="H160" s="70"/>
    </row>
    <row r="161" spans="1:14" s="7" customFormat="1" ht="39.950000000000003" customHeight="1" x14ac:dyDescent="0.2">
      <c r="A161" s="50" t="s">
        <v>439</v>
      </c>
      <c r="B161" s="174" t="s">
        <v>84</v>
      </c>
      <c r="C161" s="51" t="s">
        <v>460</v>
      </c>
      <c r="D161" s="52" t="s">
        <v>19</v>
      </c>
      <c r="E161" s="53">
        <v>59.9</v>
      </c>
      <c r="F161" s="86">
        <v>221.81</v>
      </c>
      <c r="G161" s="49">
        <f t="shared" ref="G161:G162" si="36">TRUNC(E161*F161,2)</f>
        <v>13286.41</v>
      </c>
      <c r="H161" s="250"/>
      <c r="I161" s="251"/>
      <c r="J161" s="251"/>
      <c r="K161" s="251"/>
      <c r="L161" s="251"/>
      <c r="M161" s="251"/>
      <c r="N161" s="251"/>
    </row>
    <row r="162" spans="1:14" s="64" customFormat="1" ht="39.950000000000003" customHeight="1" thickBot="1" x14ac:dyDescent="0.25">
      <c r="A162" s="50" t="s">
        <v>440</v>
      </c>
      <c r="B162" s="107" t="s">
        <v>459</v>
      </c>
      <c r="C162" s="83" t="s">
        <v>253</v>
      </c>
      <c r="D162" s="84" t="s">
        <v>61</v>
      </c>
      <c r="E162" s="85">
        <v>54.45</v>
      </c>
      <c r="F162" s="86">
        <v>108.75</v>
      </c>
      <c r="G162" s="49">
        <f t="shared" si="36"/>
        <v>5921.43</v>
      </c>
      <c r="H162" s="250"/>
      <c r="I162" s="251"/>
      <c r="J162" s="251"/>
      <c r="K162" s="251"/>
      <c r="L162" s="251"/>
      <c r="M162" s="251"/>
      <c r="N162" s="251"/>
    </row>
    <row r="163" spans="1:14" s="9" customFormat="1" ht="30" customHeight="1" thickBot="1" x14ac:dyDescent="0.25">
      <c r="A163" s="10">
        <v>14</v>
      </c>
      <c r="B163" s="13"/>
      <c r="C163" s="252" t="s">
        <v>88</v>
      </c>
      <c r="D163" s="253"/>
      <c r="E163" s="253"/>
      <c r="F163" s="254"/>
      <c r="G163" s="11">
        <f>G164+G165</f>
        <v>1632.81</v>
      </c>
      <c r="H163" s="70"/>
    </row>
    <row r="164" spans="1:14" s="7" customFormat="1" ht="39.950000000000003" customHeight="1" x14ac:dyDescent="0.2">
      <c r="A164" s="50" t="s">
        <v>448</v>
      </c>
      <c r="B164" s="133" t="s">
        <v>463</v>
      </c>
      <c r="C164" s="95" t="s">
        <v>359</v>
      </c>
      <c r="D164" s="102" t="s">
        <v>19</v>
      </c>
      <c r="E164" s="100">
        <v>31.65</v>
      </c>
      <c r="F164" s="147">
        <v>10.029999999999999</v>
      </c>
      <c r="G164" s="49">
        <f t="shared" ref="G164:G165" si="37">TRUNC(E164*F164,2)</f>
        <v>317.44</v>
      </c>
      <c r="H164" s="250"/>
      <c r="I164" s="251"/>
      <c r="J164" s="251"/>
      <c r="K164" s="251"/>
      <c r="L164" s="251"/>
      <c r="M164" s="251"/>
      <c r="N164" s="251"/>
    </row>
    <row r="165" spans="1:14" s="7" customFormat="1" ht="60" customHeight="1" thickBot="1" x14ac:dyDescent="0.25">
      <c r="A165" s="50" t="s">
        <v>453</v>
      </c>
      <c r="B165" s="191">
        <v>90406</v>
      </c>
      <c r="C165" s="72" t="s">
        <v>89</v>
      </c>
      <c r="D165" s="63" t="s">
        <v>19</v>
      </c>
      <c r="E165" s="48">
        <v>31.65</v>
      </c>
      <c r="F165" s="90">
        <v>41.56</v>
      </c>
      <c r="G165" s="49">
        <f t="shared" si="37"/>
        <v>1315.37</v>
      </c>
      <c r="H165" s="68"/>
    </row>
    <row r="166" spans="1:14" s="9" customFormat="1" ht="30" customHeight="1" thickBot="1" x14ac:dyDescent="0.25">
      <c r="A166" s="10">
        <v>15</v>
      </c>
      <c r="B166" s="13"/>
      <c r="C166" s="252" t="s">
        <v>90</v>
      </c>
      <c r="D166" s="253"/>
      <c r="E166" s="253"/>
      <c r="F166" s="254"/>
      <c r="G166" s="11">
        <f>G167+G175+G183</f>
        <v>16359.349999999999</v>
      </c>
      <c r="H166" s="70"/>
    </row>
    <row r="167" spans="1:14" s="9" customFormat="1" ht="30" customHeight="1" thickBot="1" x14ac:dyDescent="0.25">
      <c r="A167" s="60" t="s">
        <v>462</v>
      </c>
      <c r="B167" s="61"/>
      <c r="C167" s="255" t="s">
        <v>467</v>
      </c>
      <c r="D167" s="256"/>
      <c r="E167" s="256"/>
      <c r="F167" s="257"/>
      <c r="G167" s="62">
        <f>SUM(G168:G174)</f>
        <v>12915.56</v>
      </c>
      <c r="H167" s="70"/>
    </row>
    <row r="168" spans="1:14" s="7" customFormat="1" ht="39.950000000000003" customHeight="1" x14ac:dyDescent="0.2">
      <c r="A168" s="50" t="s">
        <v>797</v>
      </c>
      <c r="B168" s="174">
        <v>87879</v>
      </c>
      <c r="C168" s="51" t="s">
        <v>85</v>
      </c>
      <c r="D168" s="52" t="s">
        <v>19</v>
      </c>
      <c r="E168" s="53">
        <v>77.040000000000006</v>
      </c>
      <c r="F168" s="86">
        <v>3.14</v>
      </c>
      <c r="G168" s="49">
        <f t="shared" ref="G168:G174" si="38">TRUNC(E168*F168,2)</f>
        <v>241.9</v>
      </c>
      <c r="H168" s="68"/>
    </row>
    <row r="169" spans="1:14" s="7" customFormat="1" ht="69.95" customHeight="1" x14ac:dyDescent="0.2">
      <c r="A169" s="50" t="s">
        <v>798</v>
      </c>
      <c r="B169" s="191">
        <v>87535</v>
      </c>
      <c r="C169" s="72" t="s">
        <v>149</v>
      </c>
      <c r="D169" s="63" t="s">
        <v>19</v>
      </c>
      <c r="E169" s="48">
        <v>77.040000000000006</v>
      </c>
      <c r="F169" s="90">
        <v>30.45</v>
      </c>
      <c r="G169" s="49">
        <f t="shared" si="38"/>
        <v>2345.86</v>
      </c>
      <c r="H169" s="68"/>
    </row>
    <row r="170" spans="1:14" s="79" customFormat="1" ht="60" customHeight="1" x14ac:dyDescent="0.2">
      <c r="A170" s="50" t="s">
        <v>799</v>
      </c>
      <c r="B170" s="196">
        <v>87682</v>
      </c>
      <c r="C170" s="77" t="s">
        <v>150</v>
      </c>
      <c r="D170" s="88" t="s">
        <v>19</v>
      </c>
      <c r="E170" s="89">
        <v>14.64</v>
      </c>
      <c r="F170" s="90">
        <v>37.119999999999997</v>
      </c>
      <c r="G170" s="49">
        <f t="shared" si="38"/>
        <v>543.42999999999995</v>
      </c>
      <c r="H170" s="258"/>
      <c r="I170" s="259"/>
      <c r="J170" s="259"/>
      <c r="K170" s="259"/>
      <c r="L170" s="259"/>
      <c r="M170" s="259"/>
      <c r="N170" s="259"/>
    </row>
    <row r="171" spans="1:14" s="7" customFormat="1" ht="60" customHeight="1" x14ac:dyDescent="0.2">
      <c r="A171" s="50" t="s">
        <v>800</v>
      </c>
      <c r="B171" s="196" t="s">
        <v>91</v>
      </c>
      <c r="C171" s="93" t="s">
        <v>255</v>
      </c>
      <c r="D171" s="88" t="s">
        <v>19</v>
      </c>
      <c r="E171" s="89">
        <v>75.84</v>
      </c>
      <c r="F171" s="90">
        <v>84.05</v>
      </c>
      <c r="G171" s="49">
        <f t="shared" si="38"/>
        <v>6374.35</v>
      </c>
      <c r="H171" s="250"/>
      <c r="I171" s="251"/>
      <c r="J171" s="251"/>
      <c r="K171" s="251"/>
      <c r="L171" s="251"/>
      <c r="M171" s="251"/>
      <c r="N171" s="251"/>
    </row>
    <row r="172" spans="1:14" s="7" customFormat="1" ht="60" customHeight="1" x14ac:dyDescent="0.2">
      <c r="A172" s="50" t="s">
        <v>801</v>
      </c>
      <c r="B172" s="196" t="s">
        <v>92</v>
      </c>
      <c r="C172" s="93" t="s">
        <v>256</v>
      </c>
      <c r="D172" s="88" t="s">
        <v>40</v>
      </c>
      <c r="E172" s="142">
        <v>6</v>
      </c>
      <c r="F172" s="90">
        <v>84.05</v>
      </c>
      <c r="G172" s="49">
        <f t="shared" si="38"/>
        <v>504.3</v>
      </c>
      <c r="H172" s="260"/>
      <c r="I172" s="261"/>
      <c r="J172" s="261"/>
      <c r="K172" s="261"/>
      <c r="L172" s="261"/>
      <c r="M172" s="261"/>
      <c r="N172" s="261"/>
    </row>
    <row r="173" spans="1:14" s="7" customFormat="1" ht="39.950000000000003" customHeight="1" x14ac:dyDescent="0.2">
      <c r="A173" s="50" t="s">
        <v>802</v>
      </c>
      <c r="B173" s="174">
        <v>98565</v>
      </c>
      <c r="C173" s="51" t="s">
        <v>93</v>
      </c>
      <c r="D173" s="52" t="s">
        <v>19</v>
      </c>
      <c r="E173" s="53">
        <v>14.64</v>
      </c>
      <c r="F173" s="86">
        <v>37.619999999999997</v>
      </c>
      <c r="G173" s="49">
        <f t="shared" si="38"/>
        <v>550.75</v>
      </c>
      <c r="H173" s="71"/>
    </row>
    <row r="174" spans="1:14" s="7" customFormat="1" ht="39.950000000000003" customHeight="1" thickBot="1" x14ac:dyDescent="0.25">
      <c r="A174" s="50" t="s">
        <v>803</v>
      </c>
      <c r="B174" s="174">
        <v>98564</v>
      </c>
      <c r="C174" s="51" t="s">
        <v>94</v>
      </c>
      <c r="D174" s="52" t="s">
        <v>19</v>
      </c>
      <c r="E174" s="53">
        <v>61.2</v>
      </c>
      <c r="F174" s="86">
        <v>38.479999999999997</v>
      </c>
      <c r="G174" s="49">
        <f t="shared" si="38"/>
        <v>2354.9699999999998</v>
      </c>
      <c r="H174" s="71"/>
    </row>
    <row r="175" spans="1:14" s="9" customFormat="1" ht="30" customHeight="1" thickBot="1" x14ac:dyDescent="0.25">
      <c r="A175" s="60" t="s">
        <v>464</v>
      </c>
      <c r="B175" s="61"/>
      <c r="C175" s="255" t="s">
        <v>473</v>
      </c>
      <c r="D175" s="256"/>
      <c r="E175" s="256"/>
      <c r="F175" s="257"/>
      <c r="G175" s="62">
        <f>SUM(G176:G182)</f>
        <v>3021.8899999999994</v>
      </c>
      <c r="H175" s="70"/>
    </row>
    <row r="176" spans="1:14" s="7" customFormat="1" ht="39.950000000000003" customHeight="1" x14ac:dyDescent="0.2">
      <c r="A176" s="50" t="s">
        <v>804</v>
      </c>
      <c r="B176" s="174">
        <v>87879</v>
      </c>
      <c r="C176" s="51" t="s">
        <v>85</v>
      </c>
      <c r="D176" s="52" t="s">
        <v>19</v>
      </c>
      <c r="E176" s="53">
        <v>13.26</v>
      </c>
      <c r="F176" s="86">
        <v>3.14</v>
      </c>
      <c r="G176" s="49">
        <f t="shared" ref="G176:G182" si="39">TRUNC(E176*F176,2)</f>
        <v>41.63</v>
      </c>
      <c r="H176" s="68"/>
    </row>
    <row r="177" spans="1:14" s="7" customFormat="1" ht="69.95" customHeight="1" x14ac:dyDescent="0.2">
      <c r="A177" s="50" t="s">
        <v>805</v>
      </c>
      <c r="B177" s="191">
        <v>87535</v>
      </c>
      <c r="C177" s="72" t="s">
        <v>149</v>
      </c>
      <c r="D177" s="63" t="s">
        <v>19</v>
      </c>
      <c r="E177" s="48">
        <v>13.26</v>
      </c>
      <c r="F177" s="90">
        <v>30.45</v>
      </c>
      <c r="G177" s="49">
        <f t="shared" si="39"/>
        <v>403.76</v>
      </c>
      <c r="H177" s="68"/>
    </row>
    <row r="178" spans="1:14" s="79" customFormat="1" ht="60" customHeight="1" x14ac:dyDescent="0.2">
      <c r="A178" s="50" t="s">
        <v>806</v>
      </c>
      <c r="B178" s="196">
        <v>87682</v>
      </c>
      <c r="C178" s="77" t="s">
        <v>150</v>
      </c>
      <c r="D178" s="88" t="s">
        <v>19</v>
      </c>
      <c r="E178" s="89">
        <v>6.2</v>
      </c>
      <c r="F178" s="90">
        <v>37.119999999999997</v>
      </c>
      <c r="G178" s="49">
        <f t="shared" si="39"/>
        <v>230.14</v>
      </c>
      <c r="H178" s="258"/>
      <c r="I178" s="259"/>
      <c r="J178" s="259"/>
      <c r="K178" s="259"/>
      <c r="L178" s="259"/>
      <c r="M178" s="259"/>
      <c r="N178" s="259"/>
    </row>
    <row r="179" spans="1:14" s="7" customFormat="1" ht="60" customHeight="1" x14ac:dyDescent="0.2">
      <c r="A179" s="50" t="s">
        <v>807</v>
      </c>
      <c r="B179" s="191">
        <v>98546</v>
      </c>
      <c r="C179" s="77" t="s">
        <v>95</v>
      </c>
      <c r="D179" s="63" t="s">
        <v>19</v>
      </c>
      <c r="E179" s="48">
        <v>19.46</v>
      </c>
      <c r="F179" s="90">
        <v>73.73</v>
      </c>
      <c r="G179" s="49">
        <f t="shared" si="39"/>
        <v>1434.78</v>
      </c>
      <c r="H179" s="68"/>
    </row>
    <row r="180" spans="1:14" s="7" customFormat="1" ht="60" customHeight="1" x14ac:dyDescent="0.2">
      <c r="A180" s="50" t="s">
        <v>808</v>
      </c>
      <c r="B180" s="196" t="s">
        <v>92</v>
      </c>
      <c r="C180" s="93" t="s">
        <v>256</v>
      </c>
      <c r="D180" s="88" t="s">
        <v>40</v>
      </c>
      <c r="E180" s="142">
        <v>2</v>
      </c>
      <c r="F180" s="90">
        <v>84.05</v>
      </c>
      <c r="G180" s="49">
        <f t="shared" si="39"/>
        <v>168.1</v>
      </c>
      <c r="H180" s="260"/>
      <c r="I180" s="261"/>
      <c r="J180" s="261"/>
      <c r="K180" s="261"/>
      <c r="L180" s="261"/>
      <c r="M180" s="261"/>
      <c r="N180" s="261"/>
    </row>
    <row r="181" spans="1:14" s="7" customFormat="1" ht="39.950000000000003" customHeight="1" x14ac:dyDescent="0.2">
      <c r="A181" s="50" t="s">
        <v>809</v>
      </c>
      <c r="B181" s="174">
        <v>98565</v>
      </c>
      <c r="C181" s="51" t="s">
        <v>93</v>
      </c>
      <c r="D181" s="52" t="s">
        <v>19</v>
      </c>
      <c r="E181" s="53">
        <v>6.2</v>
      </c>
      <c r="F181" s="86">
        <v>37.619999999999997</v>
      </c>
      <c r="G181" s="49">
        <f t="shared" si="39"/>
        <v>233.24</v>
      </c>
      <c r="H181" s="71"/>
    </row>
    <row r="182" spans="1:14" s="7" customFormat="1" ht="39.950000000000003" customHeight="1" thickBot="1" x14ac:dyDescent="0.25">
      <c r="A182" s="50" t="s">
        <v>810</v>
      </c>
      <c r="B182" s="174">
        <v>98564</v>
      </c>
      <c r="C182" s="51" t="s">
        <v>94</v>
      </c>
      <c r="D182" s="52" t="s">
        <v>19</v>
      </c>
      <c r="E182" s="53">
        <v>13.26</v>
      </c>
      <c r="F182" s="86">
        <v>38.479999999999997</v>
      </c>
      <c r="G182" s="49">
        <f t="shared" si="39"/>
        <v>510.24</v>
      </c>
      <c r="H182" s="71"/>
    </row>
    <row r="183" spans="1:14" s="9" customFormat="1" ht="30" customHeight="1" thickBot="1" x14ac:dyDescent="0.25">
      <c r="A183" s="60" t="s">
        <v>811</v>
      </c>
      <c r="B183" s="61"/>
      <c r="C183" s="255" t="s">
        <v>479</v>
      </c>
      <c r="D183" s="256"/>
      <c r="E183" s="256"/>
      <c r="F183" s="257"/>
      <c r="G183" s="62">
        <f>SUM(G184:G187)</f>
        <v>421.9</v>
      </c>
      <c r="H183" s="70"/>
    </row>
    <row r="184" spans="1:14" s="79" customFormat="1" ht="60" customHeight="1" x14ac:dyDescent="0.2">
      <c r="A184" s="78" t="s">
        <v>812</v>
      </c>
      <c r="B184" s="196">
        <v>87682</v>
      </c>
      <c r="C184" s="77" t="s">
        <v>150</v>
      </c>
      <c r="D184" s="88" t="s">
        <v>19</v>
      </c>
      <c r="E184" s="89">
        <v>1.95</v>
      </c>
      <c r="F184" s="90">
        <v>37.119999999999997</v>
      </c>
      <c r="G184" s="49">
        <f t="shared" ref="G184:G187" si="40">TRUNC(E184*F184,2)</f>
        <v>72.38</v>
      </c>
      <c r="H184" s="258"/>
      <c r="I184" s="259"/>
      <c r="J184" s="259"/>
      <c r="K184" s="259"/>
      <c r="L184" s="259"/>
      <c r="M184" s="259"/>
      <c r="N184" s="259"/>
    </row>
    <row r="185" spans="1:14" s="7" customFormat="1" ht="60" customHeight="1" x14ac:dyDescent="0.2">
      <c r="A185" s="78" t="s">
        <v>813</v>
      </c>
      <c r="B185" s="191">
        <v>98546</v>
      </c>
      <c r="C185" s="77" t="s">
        <v>95</v>
      </c>
      <c r="D185" s="63" t="s">
        <v>19</v>
      </c>
      <c r="E185" s="48">
        <v>3.13</v>
      </c>
      <c r="F185" s="90">
        <v>73.73</v>
      </c>
      <c r="G185" s="49">
        <f t="shared" si="40"/>
        <v>230.77</v>
      </c>
      <c r="H185" s="68"/>
    </row>
    <row r="186" spans="1:14" s="7" customFormat="1" ht="39.950000000000003" customHeight="1" x14ac:dyDescent="0.2">
      <c r="A186" s="78" t="s">
        <v>814</v>
      </c>
      <c r="B186" s="174">
        <v>98565</v>
      </c>
      <c r="C186" s="51" t="s">
        <v>93</v>
      </c>
      <c r="D186" s="52" t="s">
        <v>19</v>
      </c>
      <c r="E186" s="53">
        <v>1.95</v>
      </c>
      <c r="F186" s="86">
        <v>37.619999999999997</v>
      </c>
      <c r="G186" s="49">
        <f t="shared" si="40"/>
        <v>73.349999999999994</v>
      </c>
      <c r="H186" s="71"/>
    </row>
    <row r="187" spans="1:14" s="7" customFormat="1" ht="39.950000000000003" customHeight="1" thickBot="1" x14ac:dyDescent="0.25">
      <c r="A187" s="78" t="s">
        <v>815</v>
      </c>
      <c r="B187" s="174">
        <v>98564</v>
      </c>
      <c r="C187" s="51" t="s">
        <v>94</v>
      </c>
      <c r="D187" s="52" t="s">
        <v>19</v>
      </c>
      <c r="E187" s="53">
        <v>1.18</v>
      </c>
      <c r="F187" s="86">
        <v>38.479999999999997</v>
      </c>
      <c r="G187" s="49">
        <f t="shared" si="40"/>
        <v>45.4</v>
      </c>
      <c r="H187" s="71"/>
    </row>
    <row r="188" spans="1:14" s="9" customFormat="1" ht="30" customHeight="1" thickBot="1" x14ac:dyDescent="0.25">
      <c r="A188" s="10">
        <v>16</v>
      </c>
      <c r="B188" s="13"/>
      <c r="C188" s="252" t="s">
        <v>96</v>
      </c>
      <c r="D188" s="253"/>
      <c r="E188" s="253"/>
      <c r="F188" s="254"/>
      <c r="G188" s="11">
        <f>G189+G195</f>
        <v>18819.420000000002</v>
      </c>
      <c r="H188" s="70"/>
    </row>
    <row r="189" spans="1:14" s="9" customFormat="1" ht="30" customHeight="1" thickBot="1" x14ac:dyDescent="0.25">
      <c r="A189" s="60" t="s">
        <v>465</v>
      </c>
      <c r="B189" s="61"/>
      <c r="C189" s="255" t="s">
        <v>97</v>
      </c>
      <c r="D189" s="256"/>
      <c r="E189" s="256"/>
      <c r="F189" s="257"/>
      <c r="G189" s="62">
        <f>SUM(G190:G194)</f>
        <v>8172.13</v>
      </c>
      <c r="H189" s="70"/>
    </row>
    <row r="190" spans="1:14" s="7" customFormat="1" ht="39.950000000000003" customHeight="1" x14ac:dyDescent="0.2">
      <c r="A190" s="82" t="s">
        <v>466</v>
      </c>
      <c r="B190" s="107">
        <v>100378</v>
      </c>
      <c r="C190" s="83" t="s">
        <v>260</v>
      </c>
      <c r="D190" s="84" t="s">
        <v>261</v>
      </c>
      <c r="E190" s="106">
        <v>375.5</v>
      </c>
      <c r="F190" s="86">
        <v>6.7</v>
      </c>
      <c r="G190" s="49">
        <f t="shared" ref="G190:G194" si="41">TRUNC(E190*F190,2)</f>
        <v>2515.85</v>
      </c>
      <c r="H190" s="260"/>
      <c r="I190" s="261"/>
      <c r="J190" s="261"/>
      <c r="K190" s="261"/>
      <c r="L190" s="261"/>
      <c r="M190" s="261"/>
      <c r="N190" s="261"/>
    </row>
    <row r="191" spans="1:14" s="7" customFormat="1" ht="60" customHeight="1" x14ac:dyDescent="0.2">
      <c r="A191" s="82" t="s">
        <v>468</v>
      </c>
      <c r="B191" s="191">
        <v>92580</v>
      </c>
      <c r="C191" s="72" t="s">
        <v>257</v>
      </c>
      <c r="D191" s="63" t="s">
        <v>19</v>
      </c>
      <c r="E191" s="48">
        <v>58.9</v>
      </c>
      <c r="F191" s="90">
        <v>29.26</v>
      </c>
      <c r="G191" s="49">
        <f t="shared" si="41"/>
        <v>1723.41</v>
      </c>
      <c r="H191" s="250"/>
      <c r="I191" s="251"/>
      <c r="J191" s="251"/>
      <c r="K191" s="251"/>
      <c r="L191" s="251"/>
      <c r="M191" s="251"/>
      <c r="N191" s="251"/>
    </row>
    <row r="192" spans="1:14" s="7" customFormat="1" ht="39.950000000000003" customHeight="1" x14ac:dyDescent="0.2">
      <c r="A192" s="82" t="s">
        <v>469</v>
      </c>
      <c r="B192" s="107">
        <v>94213</v>
      </c>
      <c r="C192" s="83" t="s">
        <v>481</v>
      </c>
      <c r="D192" s="84" t="s">
        <v>19</v>
      </c>
      <c r="E192" s="85">
        <v>58.9</v>
      </c>
      <c r="F192" s="86">
        <v>49.84</v>
      </c>
      <c r="G192" s="49">
        <f t="shared" si="41"/>
        <v>2935.57</v>
      </c>
      <c r="H192" s="250"/>
      <c r="I192" s="251"/>
      <c r="J192" s="251"/>
      <c r="K192" s="251"/>
      <c r="L192" s="251"/>
      <c r="M192" s="251"/>
      <c r="N192" s="251"/>
    </row>
    <row r="193" spans="1:14" s="7" customFormat="1" ht="39.950000000000003" customHeight="1" x14ac:dyDescent="0.2">
      <c r="A193" s="82" t="s">
        <v>470</v>
      </c>
      <c r="B193" s="107" t="s">
        <v>259</v>
      </c>
      <c r="C193" s="83" t="s">
        <v>482</v>
      </c>
      <c r="D193" s="84" t="s">
        <v>61</v>
      </c>
      <c r="E193" s="85">
        <v>6.2</v>
      </c>
      <c r="F193" s="86">
        <v>33.450000000000003</v>
      </c>
      <c r="G193" s="49">
        <f t="shared" si="41"/>
        <v>207.39</v>
      </c>
      <c r="H193" s="250"/>
      <c r="I193" s="251"/>
      <c r="J193" s="251"/>
      <c r="K193" s="251"/>
      <c r="L193" s="251"/>
      <c r="M193" s="251"/>
      <c r="N193" s="251"/>
    </row>
    <row r="194" spans="1:14" s="7" customFormat="1" ht="39.950000000000003" customHeight="1" thickBot="1" x14ac:dyDescent="0.25">
      <c r="A194" s="82" t="s">
        <v>471</v>
      </c>
      <c r="B194" s="107" t="s">
        <v>254</v>
      </c>
      <c r="C194" s="83" t="s">
        <v>258</v>
      </c>
      <c r="D194" s="84" t="s">
        <v>61</v>
      </c>
      <c r="E194" s="85">
        <v>20.12</v>
      </c>
      <c r="F194" s="152">
        <v>39.26</v>
      </c>
      <c r="G194" s="49">
        <f t="shared" si="41"/>
        <v>789.91</v>
      </c>
      <c r="H194" s="250"/>
      <c r="I194" s="251"/>
      <c r="J194" s="251"/>
      <c r="K194" s="251"/>
      <c r="L194" s="251"/>
      <c r="M194" s="251"/>
      <c r="N194" s="251"/>
    </row>
    <row r="195" spans="1:14" s="9" customFormat="1" ht="30" customHeight="1" thickBot="1" x14ac:dyDescent="0.25">
      <c r="A195" s="60" t="s">
        <v>472</v>
      </c>
      <c r="B195" s="61"/>
      <c r="C195" s="255" t="s">
        <v>98</v>
      </c>
      <c r="D195" s="256"/>
      <c r="E195" s="256"/>
      <c r="F195" s="257"/>
      <c r="G195" s="62">
        <f>SUM(G196:G200)</f>
        <v>10647.29</v>
      </c>
      <c r="H195" s="70"/>
    </row>
    <row r="196" spans="1:14" s="7" customFormat="1" ht="39.950000000000003" customHeight="1" x14ac:dyDescent="0.2">
      <c r="A196" s="82" t="s">
        <v>474</v>
      </c>
      <c r="B196" s="107">
        <v>100378</v>
      </c>
      <c r="C196" s="83" t="s">
        <v>260</v>
      </c>
      <c r="D196" s="84" t="s">
        <v>261</v>
      </c>
      <c r="E196" s="106">
        <v>442.71</v>
      </c>
      <c r="F196" s="86">
        <v>6.7</v>
      </c>
      <c r="G196" s="49">
        <f t="shared" ref="G196:G200" si="42">TRUNC(E196*F196,2)</f>
        <v>2966.15</v>
      </c>
      <c r="H196" s="260"/>
      <c r="I196" s="261"/>
      <c r="J196" s="261"/>
      <c r="K196" s="261"/>
      <c r="L196" s="261"/>
      <c r="M196" s="261"/>
      <c r="N196" s="261"/>
    </row>
    <row r="197" spans="1:14" s="7" customFormat="1" ht="60" customHeight="1" x14ac:dyDescent="0.2">
      <c r="A197" s="82" t="s">
        <v>475</v>
      </c>
      <c r="B197" s="191">
        <v>92580</v>
      </c>
      <c r="C197" s="72" t="s">
        <v>257</v>
      </c>
      <c r="D197" s="63" t="s">
        <v>19</v>
      </c>
      <c r="E197" s="48">
        <v>85.82</v>
      </c>
      <c r="F197" s="90">
        <v>29.26</v>
      </c>
      <c r="G197" s="49">
        <f t="shared" si="42"/>
        <v>2511.09</v>
      </c>
      <c r="H197" s="250"/>
      <c r="I197" s="251"/>
      <c r="J197" s="251"/>
      <c r="K197" s="251"/>
      <c r="L197" s="251"/>
      <c r="M197" s="251"/>
      <c r="N197" s="251"/>
    </row>
    <row r="198" spans="1:14" s="7" customFormat="1" ht="39.950000000000003" customHeight="1" x14ac:dyDescent="0.2">
      <c r="A198" s="82" t="s">
        <v>476</v>
      </c>
      <c r="B198" s="107">
        <v>94213</v>
      </c>
      <c r="C198" s="83" t="s">
        <v>481</v>
      </c>
      <c r="D198" s="84" t="s">
        <v>19</v>
      </c>
      <c r="E198" s="85">
        <v>85.82</v>
      </c>
      <c r="F198" s="86">
        <v>49.84</v>
      </c>
      <c r="G198" s="49">
        <f t="shared" si="42"/>
        <v>4277.26</v>
      </c>
      <c r="H198" s="250"/>
      <c r="I198" s="251"/>
      <c r="J198" s="251"/>
      <c r="K198" s="251"/>
      <c r="L198" s="251"/>
      <c r="M198" s="251"/>
      <c r="N198" s="251"/>
    </row>
    <row r="199" spans="1:14" s="7" customFormat="1" ht="39.950000000000003" customHeight="1" x14ac:dyDescent="0.2">
      <c r="A199" s="82" t="s">
        <v>477</v>
      </c>
      <c r="B199" s="107" t="s">
        <v>259</v>
      </c>
      <c r="C199" s="83" t="s">
        <v>482</v>
      </c>
      <c r="D199" s="84" t="s">
        <v>61</v>
      </c>
      <c r="E199" s="85">
        <v>11.55</v>
      </c>
      <c r="F199" s="86">
        <v>33.450000000000003</v>
      </c>
      <c r="G199" s="49">
        <f t="shared" si="42"/>
        <v>386.34</v>
      </c>
      <c r="H199" s="250"/>
      <c r="I199" s="251"/>
      <c r="J199" s="251"/>
      <c r="K199" s="251"/>
      <c r="L199" s="251"/>
      <c r="M199" s="251"/>
      <c r="N199" s="251"/>
    </row>
    <row r="200" spans="1:14" s="7" customFormat="1" ht="39.950000000000003" customHeight="1" thickBot="1" x14ac:dyDescent="0.25">
      <c r="A200" s="82" t="s">
        <v>478</v>
      </c>
      <c r="B200" s="107" t="s">
        <v>254</v>
      </c>
      <c r="C200" s="83" t="s">
        <v>258</v>
      </c>
      <c r="D200" s="84" t="s">
        <v>61</v>
      </c>
      <c r="E200" s="85">
        <v>12.9</v>
      </c>
      <c r="F200" s="152">
        <v>39.26</v>
      </c>
      <c r="G200" s="49">
        <f t="shared" si="42"/>
        <v>506.45</v>
      </c>
      <c r="H200" s="250"/>
      <c r="I200" s="251"/>
      <c r="J200" s="251"/>
      <c r="K200" s="251"/>
      <c r="L200" s="251"/>
      <c r="M200" s="251"/>
      <c r="N200" s="251"/>
    </row>
    <row r="201" spans="1:14" s="9" customFormat="1" ht="30" customHeight="1" thickBot="1" x14ac:dyDescent="0.25">
      <c r="A201" s="10">
        <v>17</v>
      </c>
      <c r="B201" s="13"/>
      <c r="C201" s="252" t="s">
        <v>99</v>
      </c>
      <c r="D201" s="253"/>
      <c r="E201" s="253"/>
      <c r="F201" s="254"/>
      <c r="G201" s="11">
        <f>G202+G207+G214+G226</f>
        <v>45165.85</v>
      </c>
      <c r="H201" s="70"/>
    </row>
    <row r="202" spans="1:14" s="9" customFormat="1" ht="30" customHeight="1" thickBot="1" x14ac:dyDescent="0.25">
      <c r="A202" s="60" t="s">
        <v>480</v>
      </c>
      <c r="B202" s="61"/>
      <c r="C202" s="255" t="s">
        <v>101</v>
      </c>
      <c r="D202" s="256"/>
      <c r="E202" s="256"/>
      <c r="F202" s="257"/>
      <c r="G202" s="62">
        <f>SUM(G203:G206)</f>
        <v>28011.920000000002</v>
      </c>
      <c r="H202" s="70"/>
    </row>
    <row r="203" spans="1:14" s="7" customFormat="1" ht="39.950000000000003" customHeight="1" x14ac:dyDescent="0.2">
      <c r="A203" s="50" t="s">
        <v>483</v>
      </c>
      <c r="B203" s="107" t="s">
        <v>262</v>
      </c>
      <c r="C203" s="83" t="s">
        <v>494</v>
      </c>
      <c r="D203" s="84" t="s">
        <v>22</v>
      </c>
      <c r="E203" s="85">
        <v>14.28</v>
      </c>
      <c r="F203" s="86">
        <v>564.76</v>
      </c>
      <c r="G203" s="49">
        <f t="shared" ref="G203:G206" si="43">TRUNC(E203*F203,2)</f>
        <v>8064.77</v>
      </c>
      <c r="H203" s="250"/>
      <c r="I203" s="251"/>
      <c r="J203" s="251"/>
      <c r="K203" s="251"/>
      <c r="L203" s="251"/>
      <c r="M203" s="251"/>
      <c r="N203" s="251"/>
    </row>
    <row r="204" spans="1:14" s="7" customFormat="1" ht="60" customHeight="1" x14ac:dyDescent="0.2">
      <c r="A204" s="50" t="s">
        <v>484</v>
      </c>
      <c r="B204" s="191">
        <v>87680</v>
      </c>
      <c r="C204" s="77" t="s">
        <v>100</v>
      </c>
      <c r="D204" s="63" t="s">
        <v>19</v>
      </c>
      <c r="E204" s="48">
        <v>142.82</v>
      </c>
      <c r="F204" s="90">
        <v>33.979999999999997</v>
      </c>
      <c r="G204" s="49">
        <f t="shared" si="43"/>
        <v>4853.0200000000004</v>
      </c>
      <c r="H204" s="250"/>
      <c r="I204" s="251"/>
      <c r="J204" s="251"/>
      <c r="K204" s="251"/>
      <c r="L204" s="251"/>
      <c r="M204" s="251"/>
      <c r="N204" s="251"/>
    </row>
    <row r="205" spans="1:14" s="7" customFormat="1" ht="60" customHeight="1" x14ac:dyDescent="0.2">
      <c r="A205" s="50" t="s">
        <v>485</v>
      </c>
      <c r="B205" s="174">
        <v>87262</v>
      </c>
      <c r="C205" s="77" t="s">
        <v>696</v>
      </c>
      <c r="D205" s="63" t="s">
        <v>19</v>
      </c>
      <c r="E205" s="48">
        <v>134.25</v>
      </c>
      <c r="F205" s="90">
        <v>109.84</v>
      </c>
      <c r="G205" s="49">
        <f t="shared" si="43"/>
        <v>14746.02</v>
      </c>
      <c r="H205" s="138"/>
      <c r="I205" s="139"/>
      <c r="J205" s="139"/>
      <c r="K205" s="139"/>
      <c r="L205" s="139"/>
      <c r="M205" s="139"/>
      <c r="N205" s="139"/>
    </row>
    <row r="206" spans="1:14" s="7" customFormat="1" ht="39.950000000000003" customHeight="1" thickBot="1" x14ac:dyDescent="0.25">
      <c r="A206" s="50" t="s">
        <v>486</v>
      </c>
      <c r="B206" s="107">
        <v>87250</v>
      </c>
      <c r="C206" s="83" t="s">
        <v>495</v>
      </c>
      <c r="D206" s="88" t="s">
        <v>19</v>
      </c>
      <c r="E206" s="85">
        <v>8.57</v>
      </c>
      <c r="F206" s="86">
        <v>40.619999999999997</v>
      </c>
      <c r="G206" s="49">
        <f t="shared" si="43"/>
        <v>348.11</v>
      </c>
      <c r="H206" s="250"/>
      <c r="I206" s="251"/>
      <c r="J206" s="251"/>
      <c r="K206" s="251"/>
      <c r="L206" s="251"/>
      <c r="M206" s="251"/>
      <c r="N206" s="251"/>
    </row>
    <row r="207" spans="1:14" s="9" customFormat="1" ht="30" customHeight="1" thickBot="1" x14ac:dyDescent="0.25">
      <c r="A207" s="60" t="s">
        <v>487</v>
      </c>
      <c r="B207" s="61"/>
      <c r="C207" s="255" t="s">
        <v>626</v>
      </c>
      <c r="D207" s="256"/>
      <c r="E207" s="256"/>
      <c r="F207" s="257"/>
      <c r="G207" s="62">
        <f>SUM(G208:G213)</f>
        <v>2440.15</v>
      </c>
      <c r="H207" s="70"/>
    </row>
    <row r="208" spans="1:14" s="79" customFormat="1" ht="39.950000000000003" customHeight="1" x14ac:dyDescent="0.2">
      <c r="A208" s="82" t="s">
        <v>488</v>
      </c>
      <c r="B208" s="196">
        <v>93358</v>
      </c>
      <c r="C208" s="83" t="s">
        <v>497</v>
      </c>
      <c r="D208" s="84" t="s">
        <v>22</v>
      </c>
      <c r="E208" s="85">
        <v>0.96</v>
      </c>
      <c r="F208" s="86">
        <v>58.74</v>
      </c>
      <c r="G208" s="49">
        <f t="shared" ref="G208:G213" si="44">TRUNC(E208*F208,2)</f>
        <v>56.39</v>
      </c>
      <c r="H208" s="250"/>
      <c r="I208" s="251"/>
      <c r="J208" s="251"/>
      <c r="K208" s="251"/>
      <c r="L208" s="251"/>
      <c r="M208" s="251"/>
      <c r="N208" s="251"/>
    </row>
    <row r="209" spans="1:14" s="7" customFormat="1" ht="60" customHeight="1" x14ac:dyDescent="0.2">
      <c r="A209" s="82" t="s">
        <v>489</v>
      </c>
      <c r="B209" s="107" t="s">
        <v>627</v>
      </c>
      <c r="C209" s="77" t="s">
        <v>628</v>
      </c>
      <c r="D209" s="88" t="s">
        <v>19</v>
      </c>
      <c r="E209" s="89">
        <v>4.8</v>
      </c>
      <c r="F209" s="90">
        <v>100.56</v>
      </c>
      <c r="G209" s="49">
        <f t="shared" si="44"/>
        <v>482.68</v>
      </c>
      <c r="H209" s="250"/>
      <c r="I209" s="251"/>
      <c r="J209" s="251"/>
      <c r="K209" s="251"/>
      <c r="L209" s="251"/>
      <c r="M209" s="251"/>
      <c r="N209" s="251"/>
    </row>
    <row r="210" spans="1:14" s="79" customFormat="1" ht="39.950000000000003" customHeight="1" x14ac:dyDescent="0.2">
      <c r="A210" s="82" t="s">
        <v>490</v>
      </c>
      <c r="B210" s="107" t="s">
        <v>605</v>
      </c>
      <c r="C210" s="83" t="s">
        <v>607</v>
      </c>
      <c r="D210" s="84" t="s">
        <v>22</v>
      </c>
      <c r="E210" s="106">
        <v>2.66</v>
      </c>
      <c r="F210" s="86">
        <v>47.24</v>
      </c>
      <c r="G210" s="49">
        <f t="shared" si="44"/>
        <v>125.65</v>
      </c>
      <c r="H210" s="260"/>
      <c r="I210" s="261"/>
      <c r="J210" s="261"/>
      <c r="K210" s="261"/>
      <c r="L210" s="261"/>
      <c r="M210" s="261"/>
      <c r="N210" s="261"/>
    </row>
    <row r="211" spans="1:14" s="7" customFormat="1" ht="39.950000000000003" customHeight="1" x14ac:dyDescent="0.2">
      <c r="A211" s="82" t="s">
        <v>491</v>
      </c>
      <c r="B211" s="107" t="s">
        <v>262</v>
      </c>
      <c r="C211" s="83" t="s">
        <v>494</v>
      </c>
      <c r="D211" s="84" t="s">
        <v>22</v>
      </c>
      <c r="E211" s="85">
        <v>0.89</v>
      </c>
      <c r="F211" s="86">
        <v>564.76</v>
      </c>
      <c r="G211" s="49">
        <f t="shared" si="44"/>
        <v>502.63</v>
      </c>
      <c r="H211" s="250"/>
      <c r="I211" s="251"/>
      <c r="J211" s="251"/>
      <c r="K211" s="251"/>
      <c r="L211" s="251"/>
      <c r="M211" s="251"/>
      <c r="N211" s="251"/>
    </row>
    <row r="212" spans="1:14" s="7" customFormat="1" ht="60" customHeight="1" x14ac:dyDescent="0.2">
      <c r="A212" s="82" t="s">
        <v>492</v>
      </c>
      <c r="B212" s="191">
        <v>87680</v>
      </c>
      <c r="C212" s="77" t="s">
        <v>100</v>
      </c>
      <c r="D212" s="63" t="s">
        <v>19</v>
      </c>
      <c r="E212" s="48">
        <v>8.85</v>
      </c>
      <c r="F212" s="90">
        <v>33.979999999999997</v>
      </c>
      <c r="G212" s="49">
        <f t="shared" si="44"/>
        <v>300.72000000000003</v>
      </c>
      <c r="H212" s="250"/>
      <c r="I212" s="251"/>
      <c r="J212" s="251"/>
      <c r="K212" s="251"/>
      <c r="L212" s="251"/>
      <c r="M212" s="251"/>
      <c r="N212" s="251"/>
    </row>
    <row r="213" spans="1:14" s="7" customFormat="1" ht="60" customHeight="1" thickBot="1" x14ac:dyDescent="0.25">
      <c r="A213" s="82" t="s">
        <v>816</v>
      </c>
      <c r="B213" s="174">
        <v>87262</v>
      </c>
      <c r="C213" s="77" t="s">
        <v>696</v>
      </c>
      <c r="D213" s="88" t="s">
        <v>19</v>
      </c>
      <c r="E213" s="89">
        <v>8.85</v>
      </c>
      <c r="F213" s="90">
        <v>109.84</v>
      </c>
      <c r="G213" s="49">
        <f t="shared" si="44"/>
        <v>972.08</v>
      </c>
      <c r="H213" s="250"/>
      <c r="I213" s="274"/>
      <c r="J213" s="274"/>
      <c r="K213" s="274"/>
      <c r="L213" s="274"/>
      <c r="M213" s="274"/>
      <c r="N213" s="274"/>
    </row>
    <row r="214" spans="1:14" s="9" customFormat="1" ht="30" customHeight="1" thickBot="1" x14ac:dyDescent="0.25">
      <c r="A214" s="60" t="s">
        <v>817</v>
      </c>
      <c r="B214" s="61"/>
      <c r="C214" s="255" t="s">
        <v>447</v>
      </c>
      <c r="D214" s="256"/>
      <c r="E214" s="256"/>
      <c r="F214" s="257"/>
      <c r="G214" s="62">
        <f>SUM(G215:G225)</f>
        <v>10926.789999999997</v>
      </c>
      <c r="H214" s="70"/>
    </row>
    <row r="215" spans="1:14" s="79" customFormat="1" ht="39.950000000000003" customHeight="1" x14ac:dyDescent="0.2">
      <c r="A215" s="82" t="s">
        <v>818</v>
      </c>
      <c r="B215" s="196">
        <v>93358</v>
      </c>
      <c r="C215" s="83" t="s">
        <v>497</v>
      </c>
      <c r="D215" s="84" t="s">
        <v>22</v>
      </c>
      <c r="E215" s="85">
        <v>5.6</v>
      </c>
      <c r="F215" s="86">
        <v>58.74</v>
      </c>
      <c r="G215" s="49">
        <f t="shared" ref="G215:G225" si="45">TRUNC(E215*F215,2)</f>
        <v>328.94</v>
      </c>
      <c r="H215" s="250"/>
      <c r="I215" s="251"/>
      <c r="J215" s="251"/>
      <c r="K215" s="251"/>
      <c r="L215" s="251"/>
      <c r="M215" s="251"/>
      <c r="N215" s="251"/>
    </row>
    <row r="216" spans="1:14" s="7" customFormat="1" ht="60" customHeight="1" x14ac:dyDescent="0.2">
      <c r="A216" s="82" t="s">
        <v>819</v>
      </c>
      <c r="B216" s="107" t="s">
        <v>627</v>
      </c>
      <c r="C216" s="77" t="s">
        <v>628</v>
      </c>
      <c r="D216" s="88" t="s">
        <v>19</v>
      </c>
      <c r="E216" s="89">
        <v>41.43</v>
      </c>
      <c r="F216" s="90">
        <v>100.56</v>
      </c>
      <c r="G216" s="49">
        <f t="shared" si="45"/>
        <v>4166.2</v>
      </c>
      <c r="H216" s="250"/>
      <c r="I216" s="251"/>
      <c r="J216" s="251"/>
      <c r="K216" s="251"/>
      <c r="L216" s="251"/>
      <c r="M216" s="251"/>
      <c r="N216" s="251"/>
    </row>
    <row r="217" spans="1:14" s="7" customFormat="1" ht="60" customHeight="1" x14ac:dyDescent="0.2">
      <c r="A217" s="82" t="s">
        <v>820</v>
      </c>
      <c r="B217" s="191">
        <v>92410</v>
      </c>
      <c r="C217" s="47" t="s">
        <v>52</v>
      </c>
      <c r="D217" s="63" t="s">
        <v>19</v>
      </c>
      <c r="E217" s="104">
        <v>10.4</v>
      </c>
      <c r="F217" s="90">
        <v>96.98</v>
      </c>
      <c r="G217" s="49">
        <f t="shared" si="45"/>
        <v>1008.59</v>
      </c>
      <c r="H217" s="68"/>
    </row>
    <row r="218" spans="1:14" s="7" customFormat="1" ht="39.950000000000003" customHeight="1" x14ac:dyDescent="0.2">
      <c r="A218" s="82" t="s">
        <v>821</v>
      </c>
      <c r="B218" s="191">
        <v>92775</v>
      </c>
      <c r="C218" s="47" t="s">
        <v>371</v>
      </c>
      <c r="D218" s="63" t="s">
        <v>261</v>
      </c>
      <c r="E218" s="48">
        <v>6.62</v>
      </c>
      <c r="F218" s="90">
        <v>12.63</v>
      </c>
      <c r="G218" s="49">
        <f t="shared" si="45"/>
        <v>83.61</v>
      </c>
      <c r="H218" s="68"/>
    </row>
    <row r="219" spans="1:14" s="7" customFormat="1" ht="39.950000000000003" customHeight="1" x14ac:dyDescent="0.2">
      <c r="A219" s="82" t="s">
        <v>822</v>
      </c>
      <c r="B219" s="191">
        <v>92778</v>
      </c>
      <c r="C219" s="47" t="s">
        <v>370</v>
      </c>
      <c r="D219" s="63" t="s">
        <v>261</v>
      </c>
      <c r="E219" s="48">
        <v>31.25</v>
      </c>
      <c r="F219" s="90">
        <v>8.8699999999999992</v>
      </c>
      <c r="G219" s="49">
        <f t="shared" si="45"/>
        <v>277.18</v>
      </c>
      <c r="H219" s="68"/>
    </row>
    <row r="220" spans="1:14" s="7" customFormat="1" ht="39.950000000000003" customHeight="1" x14ac:dyDescent="0.2">
      <c r="A220" s="82" t="s">
        <v>823</v>
      </c>
      <c r="B220" s="174">
        <v>94965</v>
      </c>
      <c r="C220" s="51" t="s">
        <v>412</v>
      </c>
      <c r="D220" s="52" t="s">
        <v>22</v>
      </c>
      <c r="E220" s="105">
        <v>0.52</v>
      </c>
      <c r="F220" s="86">
        <v>410.26</v>
      </c>
      <c r="G220" s="49">
        <f t="shared" si="45"/>
        <v>213.33</v>
      </c>
      <c r="H220" s="68"/>
    </row>
    <row r="221" spans="1:14" s="7" customFormat="1" ht="39.950000000000003" customHeight="1" x14ac:dyDescent="0.2">
      <c r="A221" s="82" t="s">
        <v>824</v>
      </c>
      <c r="B221" s="174">
        <v>92873</v>
      </c>
      <c r="C221" s="51" t="s">
        <v>58</v>
      </c>
      <c r="D221" s="52" t="s">
        <v>22</v>
      </c>
      <c r="E221" s="105">
        <v>0.52</v>
      </c>
      <c r="F221" s="86">
        <v>150.72</v>
      </c>
      <c r="G221" s="49">
        <f t="shared" si="45"/>
        <v>78.37</v>
      </c>
      <c r="H221" s="68"/>
    </row>
    <row r="222" spans="1:14" s="79" customFormat="1" ht="39.950000000000003" customHeight="1" x14ac:dyDescent="0.2">
      <c r="A222" s="82" t="s">
        <v>825</v>
      </c>
      <c r="B222" s="107" t="s">
        <v>605</v>
      </c>
      <c r="C222" s="83" t="s">
        <v>607</v>
      </c>
      <c r="D222" s="84" t="s">
        <v>22</v>
      </c>
      <c r="E222" s="106">
        <v>26.98</v>
      </c>
      <c r="F222" s="86">
        <v>47.24</v>
      </c>
      <c r="G222" s="49">
        <f t="shared" si="45"/>
        <v>1274.53</v>
      </c>
      <c r="H222" s="260"/>
      <c r="I222" s="261"/>
      <c r="J222" s="261"/>
      <c r="K222" s="261"/>
      <c r="L222" s="261"/>
      <c r="M222" s="261"/>
      <c r="N222" s="261"/>
    </row>
    <row r="223" spans="1:14" s="7" customFormat="1" ht="39.950000000000003" customHeight="1" x14ac:dyDescent="0.2">
      <c r="A223" s="82" t="s">
        <v>826</v>
      </c>
      <c r="B223" s="174">
        <v>94990</v>
      </c>
      <c r="C223" s="51" t="s">
        <v>102</v>
      </c>
      <c r="D223" s="52" t="s">
        <v>22</v>
      </c>
      <c r="E223" s="105">
        <v>2.98</v>
      </c>
      <c r="F223" s="86">
        <v>632.22</v>
      </c>
      <c r="G223" s="49">
        <f t="shared" si="45"/>
        <v>1884.01</v>
      </c>
      <c r="H223" s="250"/>
      <c r="I223" s="274"/>
      <c r="J223" s="274"/>
      <c r="K223" s="274"/>
      <c r="L223" s="274"/>
      <c r="M223" s="274"/>
      <c r="N223" s="274"/>
    </row>
    <row r="224" spans="1:14" s="7" customFormat="1" ht="60" customHeight="1" x14ac:dyDescent="0.2">
      <c r="A224" s="82" t="s">
        <v>827</v>
      </c>
      <c r="B224" s="107">
        <v>87894</v>
      </c>
      <c r="C224" s="77" t="s">
        <v>498</v>
      </c>
      <c r="D224" s="88" t="s">
        <v>19</v>
      </c>
      <c r="E224" s="89">
        <v>41.43</v>
      </c>
      <c r="F224" s="90">
        <v>4.95</v>
      </c>
      <c r="G224" s="49">
        <f t="shared" si="45"/>
        <v>205.07</v>
      </c>
      <c r="H224" s="250"/>
      <c r="I224" s="274"/>
      <c r="J224" s="274"/>
      <c r="K224" s="274"/>
      <c r="L224" s="274"/>
      <c r="M224" s="274"/>
      <c r="N224" s="274"/>
    </row>
    <row r="225" spans="1:14" s="7" customFormat="1" ht="60" customHeight="1" thickBot="1" x14ac:dyDescent="0.25">
      <c r="A225" s="82" t="s">
        <v>828</v>
      </c>
      <c r="B225" s="191">
        <v>87529</v>
      </c>
      <c r="C225" s="72" t="s">
        <v>77</v>
      </c>
      <c r="D225" s="63" t="s">
        <v>19</v>
      </c>
      <c r="E225" s="48">
        <v>41.43</v>
      </c>
      <c r="F225" s="90">
        <v>33.96</v>
      </c>
      <c r="G225" s="49">
        <f t="shared" si="45"/>
        <v>1406.96</v>
      </c>
      <c r="H225" s="68"/>
    </row>
    <row r="226" spans="1:14" s="9" customFormat="1" ht="30" customHeight="1" thickBot="1" x14ac:dyDescent="0.25">
      <c r="A226" s="60" t="s">
        <v>829</v>
      </c>
      <c r="B226" s="61"/>
      <c r="C226" s="255" t="s">
        <v>625</v>
      </c>
      <c r="D226" s="256"/>
      <c r="E226" s="256"/>
      <c r="F226" s="257"/>
      <c r="G226" s="62">
        <f>SUM(G227:G227)</f>
        <v>3786.99</v>
      </c>
      <c r="H226" s="70"/>
    </row>
    <row r="227" spans="1:14" s="7" customFormat="1" ht="39.950000000000003" customHeight="1" thickBot="1" x14ac:dyDescent="0.25">
      <c r="A227" s="50" t="s">
        <v>830</v>
      </c>
      <c r="B227" s="174">
        <v>94990</v>
      </c>
      <c r="C227" s="51" t="s">
        <v>102</v>
      </c>
      <c r="D227" s="52" t="s">
        <v>22</v>
      </c>
      <c r="E227" s="105">
        <v>5.99</v>
      </c>
      <c r="F227" s="86">
        <v>632.22</v>
      </c>
      <c r="G227" s="49">
        <f t="shared" ref="G227" si="46">TRUNC(E227*F227,2)</f>
        <v>3786.99</v>
      </c>
      <c r="H227" s="250"/>
      <c r="I227" s="274"/>
      <c r="J227" s="274"/>
      <c r="K227" s="274"/>
      <c r="L227" s="274"/>
      <c r="M227" s="274"/>
      <c r="N227" s="274"/>
    </row>
    <row r="228" spans="1:14" s="9" customFormat="1" ht="30" customHeight="1" thickBot="1" x14ac:dyDescent="0.25">
      <c r="A228" s="10">
        <v>18</v>
      </c>
      <c r="B228" s="13"/>
      <c r="C228" s="252" t="s">
        <v>107</v>
      </c>
      <c r="D228" s="253"/>
      <c r="E228" s="253"/>
      <c r="F228" s="254"/>
      <c r="G228" s="11">
        <f>SUM(G229:G230)</f>
        <v>1472.22</v>
      </c>
      <c r="H228" s="70"/>
    </row>
    <row r="229" spans="1:14" s="7" customFormat="1" ht="39.950000000000003" customHeight="1" x14ac:dyDescent="0.2">
      <c r="A229" s="50" t="s">
        <v>493</v>
      </c>
      <c r="B229" s="107" t="s">
        <v>975</v>
      </c>
      <c r="C229" s="95" t="s">
        <v>976</v>
      </c>
      <c r="D229" s="84" t="s">
        <v>61</v>
      </c>
      <c r="E229" s="53">
        <v>112.1</v>
      </c>
      <c r="F229" s="152">
        <v>12.47</v>
      </c>
      <c r="G229" s="49">
        <f t="shared" ref="G229:G230" si="47">TRUNC(E229*F229,2)</f>
        <v>1397.88</v>
      </c>
      <c r="H229" s="250"/>
      <c r="I229" s="251"/>
      <c r="J229" s="251"/>
      <c r="K229" s="251"/>
      <c r="L229" s="251"/>
      <c r="M229" s="251"/>
      <c r="N229" s="251"/>
    </row>
    <row r="230" spans="1:14" s="7" customFormat="1" ht="39.950000000000003" customHeight="1" thickBot="1" x14ac:dyDescent="0.25">
      <c r="A230" s="50" t="s">
        <v>496</v>
      </c>
      <c r="B230" s="174">
        <v>88649</v>
      </c>
      <c r="C230" s="51" t="s">
        <v>500</v>
      </c>
      <c r="D230" s="52" t="s">
        <v>61</v>
      </c>
      <c r="E230" s="105">
        <v>12.6</v>
      </c>
      <c r="F230" s="86">
        <v>5.9</v>
      </c>
      <c r="G230" s="49">
        <f t="shared" si="47"/>
        <v>74.34</v>
      </c>
      <c r="H230" s="250"/>
      <c r="I230" s="274"/>
      <c r="J230" s="274"/>
      <c r="K230" s="274"/>
      <c r="L230" s="274"/>
      <c r="M230" s="274"/>
      <c r="N230" s="274"/>
    </row>
    <row r="231" spans="1:14" s="9" customFormat="1" ht="30" customHeight="1" thickBot="1" x14ac:dyDescent="0.25">
      <c r="A231" s="10">
        <v>19</v>
      </c>
      <c r="B231" s="13"/>
      <c r="C231" s="252" t="s">
        <v>103</v>
      </c>
      <c r="D231" s="253"/>
      <c r="E231" s="253"/>
      <c r="F231" s="254"/>
      <c r="G231" s="11">
        <f>G232</f>
        <v>9267.27</v>
      </c>
      <c r="H231" s="70"/>
    </row>
    <row r="232" spans="1:14" s="64" customFormat="1" ht="60" customHeight="1" thickBot="1" x14ac:dyDescent="0.25">
      <c r="A232" s="78" t="s">
        <v>499</v>
      </c>
      <c r="B232" s="196" t="s">
        <v>699</v>
      </c>
      <c r="C232" s="93" t="s">
        <v>104</v>
      </c>
      <c r="D232" s="88" t="s">
        <v>19</v>
      </c>
      <c r="E232" s="89">
        <v>134.25</v>
      </c>
      <c r="F232" s="149">
        <v>69.03</v>
      </c>
      <c r="G232" s="49">
        <f t="shared" ref="G232" si="48">TRUNC(E232*F232,2)</f>
        <v>9267.27</v>
      </c>
      <c r="H232" s="250"/>
      <c r="I232" s="251"/>
      <c r="J232" s="251"/>
      <c r="K232" s="251"/>
      <c r="L232" s="251"/>
      <c r="M232" s="251"/>
      <c r="N232" s="251"/>
    </row>
    <row r="233" spans="1:14" s="9" customFormat="1" ht="30" customHeight="1" thickBot="1" x14ac:dyDescent="0.25">
      <c r="A233" s="10">
        <v>20</v>
      </c>
      <c r="B233" s="13"/>
      <c r="C233" s="252" t="s">
        <v>108</v>
      </c>
      <c r="D233" s="253"/>
      <c r="E233" s="253"/>
      <c r="F233" s="254"/>
      <c r="G233" s="11">
        <f>G234+G237+G239</f>
        <v>17711.530000000002</v>
      </c>
      <c r="H233" s="70"/>
    </row>
    <row r="234" spans="1:14" s="9" customFormat="1" ht="30" customHeight="1" thickBot="1" x14ac:dyDescent="0.25">
      <c r="A234" s="60" t="s">
        <v>501</v>
      </c>
      <c r="B234" s="61"/>
      <c r="C234" s="255" t="s">
        <v>109</v>
      </c>
      <c r="D234" s="256"/>
      <c r="E234" s="256"/>
      <c r="F234" s="257"/>
      <c r="G234" s="62">
        <f>SUM(G235:G236)</f>
        <v>10663.84</v>
      </c>
      <c r="H234" s="70"/>
    </row>
    <row r="235" spans="1:14" s="7" customFormat="1" ht="60" customHeight="1" x14ac:dyDescent="0.2">
      <c r="A235" s="46" t="s">
        <v>831</v>
      </c>
      <c r="B235" s="191">
        <v>91338</v>
      </c>
      <c r="C235" s="77" t="s">
        <v>503</v>
      </c>
      <c r="D235" s="63" t="s">
        <v>19</v>
      </c>
      <c r="E235" s="48">
        <v>18.36</v>
      </c>
      <c r="F235" s="90">
        <v>526.61</v>
      </c>
      <c r="G235" s="49">
        <f t="shared" ref="G235:G236" si="49">TRUNC(E235*F235,2)</f>
        <v>9668.5499999999993</v>
      </c>
      <c r="H235" s="250"/>
      <c r="I235" s="251"/>
      <c r="J235" s="251"/>
      <c r="K235" s="251"/>
      <c r="L235" s="251"/>
      <c r="M235" s="251"/>
      <c r="N235" s="251"/>
    </row>
    <row r="236" spans="1:14" s="7" customFormat="1" ht="60" customHeight="1" thickBot="1" x14ac:dyDescent="0.25">
      <c r="A236" s="46" t="s">
        <v>832</v>
      </c>
      <c r="B236" s="191">
        <v>91338</v>
      </c>
      <c r="C236" s="77" t="s">
        <v>504</v>
      </c>
      <c r="D236" s="63" t="s">
        <v>19</v>
      </c>
      <c r="E236" s="48">
        <v>1.89</v>
      </c>
      <c r="F236" s="90">
        <v>526.61</v>
      </c>
      <c r="G236" s="49">
        <f t="shared" si="49"/>
        <v>995.29</v>
      </c>
      <c r="H236" s="250"/>
      <c r="I236" s="251"/>
      <c r="J236" s="251"/>
      <c r="K236" s="251"/>
      <c r="L236" s="251"/>
      <c r="M236" s="251"/>
      <c r="N236" s="251"/>
    </row>
    <row r="237" spans="1:14" s="9" customFormat="1" ht="30" customHeight="1" thickBot="1" x14ac:dyDescent="0.25">
      <c r="A237" s="60" t="s">
        <v>833</v>
      </c>
      <c r="B237" s="61"/>
      <c r="C237" s="255" t="s">
        <v>264</v>
      </c>
      <c r="D237" s="256"/>
      <c r="E237" s="256"/>
      <c r="F237" s="257"/>
      <c r="G237" s="62">
        <f>G238</f>
        <v>6798.61</v>
      </c>
      <c r="H237" s="70"/>
    </row>
    <row r="238" spans="1:14" s="64" customFormat="1" ht="60" customHeight="1" thickBot="1" x14ac:dyDescent="0.25">
      <c r="A238" s="78" t="s">
        <v>834</v>
      </c>
      <c r="B238" s="196" t="s">
        <v>507</v>
      </c>
      <c r="C238" s="93" t="s">
        <v>508</v>
      </c>
      <c r="D238" s="88" t="s">
        <v>19</v>
      </c>
      <c r="E238" s="89">
        <v>9.1999999999999993</v>
      </c>
      <c r="F238" s="149">
        <v>738.98</v>
      </c>
      <c r="G238" s="49">
        <f t="shared" ref="G238" si="50">TRUNC(E238*F238,2)</f>
        <v>6798.61</v>
      </c>
      <c r="H238" s="250"/>
      <c r="I238" s="251"/>
      <c r="J238" s="251"/>
      <c r="K238" s="251"/>
      <c r="L238" s="251"/>
      <c r="M238" s="251"/>
      <c r="N238" s="251"/>
    </row>
    <row r="239" spans="1:14" s="9" customFormat="1" ht="30" customHeight="1" thickBot="1" x14ac:dyDescent="0.25">
      <c r="A239" s="60" t="s">
        <v>835</v>
      </c>
      <c r="B239" s="61"/>
      <c r="C239" s="255" t="s">
        <v>196</v>
      </c>
      <c r="D239" s="256"/>
      <c r="E239" s="256"/>
      <c r="F239" s="257"/>
      <c r="G239" s="62">
        <f>G240</f>
        <v>249.08</v>
      </c>
      <c r="H239" s="70"/>
    </row>
    <row r="240" spans="1:14" s="7" customFormat="1" ht="39.950000000000003" customHeight="1" thickBot="1" x14ac:dyDescent="0.25">
      <c r="A240" s="50" t="s">
        <v>836</v>
      </c>
      <c r="B240" s="174" t="s">
        <v>197</v>
      </c>
      <c r="C240" s="51" t="s">
        <v>198</v>
      </c>
      <c r="D240" s="52" t="s">
        <v>19</v>
      </c>
      <c r="E240" s="53">
        <v>0.95</v>
      </c>
      <c r="F240" s="152">
        <v>262.19</v>
      </c>
      <c r="G240" s="49">
        <f t="shared" ref="G240" si="51">TRUNC(E240*F240,2)</f>
        <v>249.08</v>
      </c>
      <c r="H240" s="250"/>
      <c r="I240" s="251"/>
      <c r="J240" s="251"/>
      <c r="K240" s="251"/>
      <c r="L240" s="251"/>
      <c r="M240" s="251"/>
      <c r="N240" s="251"/>
    </row>
    <row r="241" spans="1:14" s="9" customFormat="1" ht="30" customHeight="1" thickBot="1" x14ac:dyDescent="0.25">
      <c r="A241" s="10">
        <v>21</v>
      </c>
      <c r="B241" s="13"/>
      <c r="C241" s="252" t="s">
        <v>116</v>
      </c>
      <c r="D241" s="253"/>
      <c r="E241" s="253"/>
      <c r="F241" s="254"/>
      <c r="G241" s="11">
        <f>G242</f>
        <v>3518.49</v>
      </c>
      <c r="H241" s="70"/>
    </row>
    <row r="242" spans="1:14" s="9" customFormat="1" ht="30" customHeight="1" thickBot="1" x14ac:dyDescent="0.25">
      <c r="A242" s="60" t="s">
        <v>502</v>
      </c>
      <c r="B242" s="61"/>
      <c r="C242" s="255" t="s">
        <v>110</v>
      </c>
      <c r="D242" s="256"/>
      <c r="E242" s="256"/>
      <c r="F242" s="257"/>
      <c r="G242" s="62">
        <f>SUM(G243:G245)</f>
        <v>3518.49</v>
      </c>
      <c r="H242" s="70"/>
    </row>
    <row r="243" spans="1:14" s="7" customFormat="1" ht="39.950000000000003" customHeight="1" x14ac:dyDescent="0.2">
      <c r="A243" s="50" t="s">
        <v>505</v>
      </c>
      <c r="B243" s="174" t="s">
        <v>111</v>
      </c>
      <c r="C243" s="51" t="s">
        <v>513</v>
      </c>
      <c r="D243" s="52" t="s">
        <v>40</v>
      </c>
      <c r="E243" s="53">
        <v>1</v>
      </c>
      <c r="F243" s="86">
        <v>2404.33</v>
      </c>
      <c r="G243" s="49">
        <f t="shared" ref="G243:G245" si="52">TRUNC(E243*F243,2)</f>
        <v>2404.33</v>
      </c>
      <c r="H243" s="71"/>
    </row>
    <row r="244" spans="1:14" s="7" customFormat="1" ht="39.950000000000003" customHeight="1" x14ac:dyDescent="0.2">
      <c r="A244" s="50" t="s">
        <v>506</v>
      </c>
      <c r="B244" s="194" t="s">
        <v>112</v>
      </c>
      <c r="C244" s="95" t="s">
        <v>514</v>
      </c>
      <c r="D244" s="99" t="s">
        <v>19</v>
      </c>
      <c r="E244" s="100">
        <v>1.94</v>
      </c>
      <c r="F244" s="86">
        <v>511.89</v>
      </c>
      <c r="G244" s="49">
        <f t="shared" si="52"/>
        <v>993.06</v>
      </c>
      <c r="H244" s="71"/>
    </row>
    <row r="245" spans="1:14" s="7" customFormat="1" ht="39.950000000000003" customHeight="1" thickBot="1" x14ac:dyDescent="0.25">
      <c r="A245" s="50" t="s">
        <v>837</v>
      </c>
      <c r="B245" s="133" t="s">
        <v>113</v>
      </c>
      <c r="C245" s="51" t="s">
        <v>114</v>
      </c>
      <c r="D245" s="52" t="s">
        <v>115</v>
      </c>
      <c r="E245" s="53">
        <v>1</v>
      </c>
      <c r="F245" s="86">
        <v>121.1</v>
      </c>
      <c r="G245" s="49">
        <f t="shared" si="52"/>
        <v>121.1</v>
      </c>
      <c r="H245" s="71"/>
    </row>
    <row r="246" spans="1:14" s="9" customFormat="1" ht="30" customHeight="1" thickBot="1" x14ac:dyDescent="0.25">
      <c r="A246" s="10">
        <v>22</v>
      </c>
      <c r="B246" s="13"/>
      <c r="C246" s="252" t="s">
        <v>117</v>
      </c>
      <c r="D246" s="253"/>
      <c r="E246" s="253"/>
      <c r="F246" s="254"/>
      <c r="G246" s="11">
        <f>G247+G254+G257+G252</f>
        <v>22059.17</v>
      </c>
      <c r="H246" s="70"/>
    </row>
    <row r="247" spans="1:14" s="9" customFormat="1" ht="30" customHeight="1" thickBot="1" x14ac:dyDescent="0.25">
      <c r="A247" s="60" t="s">
        <v>509</v>
      </c>
      <c r="B247" s="61"/>
      <c r="C247" s="255" t="s">
        <v>658</v>
      </c>
      <c r="D247" s="256"/>
      <c r="E247" s="256"/>
      <c r="F247" s="257"/>
      <c r="G247" s="62">
        <f>SUM(G248:G251)</f>
        <v>3329.45</v>
      </c>
      <c r="H247" s="70"/>
    </row>
    <row r="248" spans="1:14" s="7" customFormat="1" ht="69.95" customHeight="1" x14ac:dyDescent="0.2">
      <c r="A248" s="78" t="s">
        <v>510</v>
      </c>
      <c r="B248" s="196" t="s">
        <v>265</v>
      </c>
      <c r="C248" s="93" t="s">
        <v>637</v>
      </c>
      <c r="D248" s="88" t="s">
        <v>19</v>
      </c>
      <c r="E248" s="89">
        <v>4.25</v>
      </c>
      <c r="F248" s="149">
        <v>479.9</v>
      </c>
      <c r="G248" s="49">
        <f t="shared" ref="G248:G251" si="53">TRUNC(E248*F248,2)</f>
        <v>2039.57</v>
      </c>
      <c r="H248" s="250"/>
      <c r="I248" s="251"/>
      <c r="J248" s="251"/>
      <c r="K248" s="251"/>
      <c r="L248" s="251"/>
      <c r="M248" s="251"/>
      <c r="N248" s="251"/>
    </row>
    <row r="249" spans="1:14" s="79" customFormat="1" ht="69.95" customHeight="1" x14ac:dyDescent="0.2">
      <c r="A249" s="78" t="s">
        <v>511</v>
      </c>
      <c r="B249" s="196" t="s">
        <v>118</v>
      </c>
      <c r="C249" s="94" t="s">
        <v>638</v>
      </c>
      <c r="D249" s="88" t="s">
        <v>19</v>
      </c>
      <c r="E249" s="89">
        <v>1.89</v>
      </c>
      <c r="F249" s="149">
        <v>497.42</v>
      </c>
      <c r="G249" s="49">
        <f t="shared" si="53"/>
        <v>940.12</v>
      </c>
      <c r="H249" s="250"/>
      <c r="I249" s="251"/>
      <c r="J249" s="251"/>
      <c r="K249" s="251"/>
      <c r="L249" s="251"/>
      <c r="M249" s="251"/>
      <c r="N249" s="251"/>
    </row>
    <row r="250" spans="1:14" s="64" customFormat="1" ht="55.5" customHeight="1" x14ac:dyDescent="0.2">
      <c r="A250" s="78" t="s">
        <v>512</v>
      </c>
      <c r="B250" s="196" t="s">
        <v>266</v>
      </c>
      <c r="C250" s="83" t="s">
        <v>979</v>
      </c>
      <c r="D250" s="84" t="s">
        <v>40</v>
      </c>
      <c r="E250" s="85">
        <v>2</v>
      </c>
      <c r="F250" s="152">
        <v>103.5</v>
      </c>
      <c r="G250" s="49">
        <f t="shared" si="53"/>
        <v>207</v>
      </c>
      <c r="H250" s="250"/>
      <c r="I250" s="251"/>
      <c r="J250" s="251"/>
      <c r="K250" s="251"/>
      <c r="L250" s="251"/>
      <c r="M250" s="251"/>
      <c r="N250" s="251"/>
    </row>
    <row r="251" spans="1:14" s="64" customFormat="1" ht="55.5" customHeight="1" thickBot="1" x14ac:dyDescent="0.25">
      <c r="A251" s="78" t="s">
        <v>838</v>
      </c>
      <c r="B251" s="196" t="s">
        <v>267</v>
      </c>
      <c r="C251" s="83" t="s">
        <v>518</v>
      </c>
      <c r="D251" s="84" t="s">
        <v>40</v>
      </c>
      <c r="E251" s="85">
        <v>2</v>
      </c>
      <c r="F251" s="86">
        <v>71.38</v>
      </c>
      <c r="G251" s="49">
        <f t="shared" si="53"/>
        <v>142.76</v>
      </c>
      <c r="H251" s="250"/>
      <c r="I251" s="251"/>
      <c r="J251" s="251"/>
      <c r="K251" s="251"/>
      <c r="L251" s="251"/>
      <c r="M251" s="251"/>
      <c r="N251" s="251"/>
    </row>
    <row r="252" spans="1:14" s="9" customFormat="1" ht="30" customHeight="1" thickBot="1" x14ac:dyDescent="0.25">
      <c r="A252" s="60" t="s">
        <v>839</v>
      </c>
      <c r="B252" s="61"/>
      <c r="C252" s="255" t="s">
        <v>659</v>
      </c>
      <c r="D252" s="256"/>
      <c r="E252" s="256"/>
      <c r="F252" s="257"/>
      <c r="G252" s="62">
        <f>G253</f>
        <v>1170.47</v>
      </c>
      <c r="H252" s="70"/>
    </row>
    <row r="253" spans="1:14" s="64" customFormat="1" ht="55.5" customHeight="1" thickBot="1" x14ac:dyDescent="0.25">
      <c r="A253" s="82" t="s">
        <v>840</v>
      </c>
      <c r="B253" s="196" t="s">
        <v>661</v>
      </c>
      <c r="C253" s="83" t="s">
        <v>660</v>
      </c>
      <c r="D253" s="84" t="s">
        <v>19</v>
      </c>
      <c r="E253" s="85">
        <v>2.1</v>
      </c>
      <c r="F253" s="152">
        <v>557.37</v>
      </c>
      <c r="G253" s="49">
        <f t="shared" ref="G253" si="54">TRUNC(E253*F253,2)</f>
        <v>1170.47</v>
      </c>
      <c r="H253" s="250"/>
      <c r="I253" s="251"/>
      <c r="J253" s="251"/>
      <c r="K253" s="251"/>
      <c r="L253" s="251"/>
      <c r="M253" s="251"/>
      <c r="N253" s="251"/>
    </row>
    <row r="254" spans="1:14" s="9" customFormat="1" ht="30" customHeight="1" thickBot="1" x14ac:dyDescent="0.25">
      <c r="A254" s="60" t="s">
        <v>841</v>
      </c>
      <c r="B254" s="61"/>
      <c r="C254" s="255" t="s">
        <v>119</v>
      </c>
      <c r="D254" s="256"/>
      <c r="E254" s="256"/>
      <c r="F254" s="257"/>
      <c r="G254" s="62">
        <f>SUM(G255:G256)</f>
        <v>7971.42</v>
      </c>
      <c r="H254" s="70"/>
    </row>
    <row r="255" spans="1:14" s="7" customFormat="1" ht="80.099999999999994" customHeight="1" x14ac:dyDescent="0.2">
      <c r="A255" s="46" t="s">
        <v>842</v>
      </c>
      <c r="B255" s="196" t="s">
        <v>655</v>
      </c>
      <c r="C255" s="93" t="s">
        <v>656</v>
      </c>
      <c r="D255" s="88" t="s">
        <v>61</v>
      </c>
      <c r="E255" s="89">
        <v>15.85</v>
      </c>
      <c r="F255" s="149">
        <v>379.7</v>
      </c>
      <c r="G255" s="49">
        <f t="shared" ref="G255:G256" si="55">TRUNC(E255*F255,2)</f>
        <v>6018.24</v>
      </c>
      <c r="H255" s="250"/>
      <c r="I255" s="251"/>
      <c r="J255" s="251"/>
      <c r="K255" s="251"/>
      <c r="L255" s="251"/>
      <c r="M255" s="251"/>
      <c r="N255" s="251"/>
    </row>
    <row r="256" spans="1:14" s="7" customFormat="1" ht="69.95" customHeight="1" thickBot="1" x14ac:dyDescent="0.25">
      <c r="A256" s="46" t="s">
        <v>843</v>
      </c>
      <c r="B256" s="191" t="s">
        <v>120</v>
      </c>
      <c r="C256" s="77" t="s">
        <v>268</v>
      </c>
      <c r="D256" s="63" t="s">
        <v>19</v>
      </c>
      <c r="E256" s="48">
        <v>4.9000000000000004</v>
      </c>
      <c r="F256" s="149">
        <v>398.61</v>
      </c>
      <c r="G256" s="49">
        <f t="shared" si="55"/>
        <v>1953.18</v>
      </c>
      <c r="H256" s="250"/>
      <c r="I256" s="251"/>
      <c r="J256" s="251"/>
      <c r="K256" s="251"/>
      <c r="L256" s="251"/>
      <c r="M256" s="251"/>
      <c r="N256" s="251"/>
    </row>
    <row r="257" spans="1:14" s="9" customFormat="1" ht="30" customHeight="1" thickBot="1" x14ac:dyDescent="0.25">
      <c r="A257" s="60" t="s">
        <v>841</v>
      </c>
      <c r="B257" s="61"/>
      <c r="C257" s="255" t="s">
        <v>639</v>
      </c>
      <c r="D257" s="256"/>
      <c r="E257" s="256"/>
      <c r="F257" s="257"/>
      <c r="G257" s="62">
        <f>SUM(G258:G259)</f>
        <v>9587.83</v>
      </c>
      <c r="H257" s="70"/>
    </row>
    <row r="258" spans="1:14" s="7" customFormat="1" ht="69.95" customHeight="1" x14ac:dyDescent="0.2">
      <c r="A258" s="46" t="s">
        <v>842</v>
      </c>
      <c r="B258" s="195" t="s">
        <v>640</v>
      </c>
      <c r="C258" s="77" t="s">
        <v>641</v>
      </c>
      <c r="D258" s="84" t="s">
        <v>40</v>
      </c>
      <c r="E258" s="104">
        <v>7</v>
      </c>
      <c r="F258" s="90">
        <v>459.39</v>
      </c>
      <c r="G258" s="49">
        <f t="shared" ref="G258:G259" si="56">TRUNC(E258*F258,2)</f>
        <v>3215.73</v>
      </c>
      <c r="H258" s="250"/>
      <c r="I258" s="251"/>
      <c r="J258" s="251"/>
      <c r="K258" s="251"/>
      <c r="L258" s="251"/>
      <c r="M258" s="251"/>
      <c r="N258" s="251"/>
    </row>
    <row r="259" spans="1:14" s="7" customFormat="1" ht="69.95" customHeight="1" thickBot="1" x14ac:dyDescent="0.25">
      <c r="A259" s="46" t="s">
        <v>843</v>
      </c>
      <c r="B259" s="195" t="s">
        <v>635</v>
      </c>
      <c r="C259" s="77" t="s">
        <v>636</v>
      </c>
      <c r="D259" s="84" t="s">
        <v>40</v>
      </c>
      <c r="E259" s="48">
        <v>7</v>
      </c>
      <c r="F259" s="149">
        <v>910.3</v>
      </c>
      <c r="G259" s="49">
        <f t="shared" si="56"/>
        <v>6372.1</v>
      </c>
      <c r="H259" s="250"/>
      <c r="I259" s="251"/>
      <c r="J259" s="251"/>
      <c r="K259" s="251"/>
      <c r="L259" s="251"/>
      <c r="M259" s="251"/>
      <c r="N259" s="251"/>
    </row>
    <row r="260" spans="1:14" s="9" customFormat="1" ht="30" customHeight="1" thickBot="1" x14ac:dyDescent="0.25">
      <c r="A260" s="10">
        <v>23</v>
      </c>
      <c r="B260" s="13"/>
      <c r="C260" s="252" t="s">
        <v>121</v>
      </c>
      <c r="D260" s="253"/>
      <c r="E260" s="253"/>
      <c r="F260" s="254"/>
      <c r="G260" s="11">
        <f>G261+G264+G268+G276+G279+G281+G287+G292+G298+G306+G312</f>
        <v>36759.800000000003</v>
      </c>
      <c r="H260" s="70"/>
    </row>
    <row r="261" spans="1:14" s="9" customFormat="1" ht="30" customHeight="1" thickBot="1" x14ac:dyDescent="0.25">
      <c r="A261" s="60" t="s">
        <v>515</v>
      </c>
      <c r="B261" s="61"/>
      <c r="C261" s="255" t="s">
        <v>127</v>
      </c>
      <c r="D261" s="256"/>
      <c r="E261" s="256"/>
      <c r="F261" s="257"/>
      <c r="G261" s="62">
        <f>SUM(G262:G263)</f>
        <v>4153.4400000000005</v>
      </c>
      <c r="H261" s="70"/>
    </row>
    <row r="262" spans="1:14" s="7" customFormat="1" ht="60" customHeight="1" x14ac:dyDescent="0.2">
      <c r="A262" s="46" t="s">
        <v>516</v>
      </c>
      <c r="B262" s="191" t="s">
        <v>122</v>
      </c>
      <c r="C262" s="77" t="s">
        <v>124</v>
      </c>
      <c r="D262" s="63" t="s">
        <v>123</v>
      </c>
      <c r="E262" s="48">
        <v>54</v>
      </c>
      <c r="F262" s="90">
        <v>55.98</v>
      </c>
      <c r="G262" s="49">
        <f t="shared" ref="G262:G263" si="57">TRUNC(E262*F262,2)</f>
        <v>3022.92</v>
      </c>
      <c r="H262" s="250"/>
      <c r="I262" s="251"/>
      <c r="J262" s="251"/>
      <c r="K262" s="251"/>
      <c r="L262" s="251"/>
      <c r="M262" s="251"/>
      <c r="N262" s="251"/>
    </row>
    <row r="263" spans="1:14" s="7" customFormat="1" ht="60" customHeight="1" thickBot="1" x14ac:dyDescent="0.25">
      <c r="A263" s="46" t="s">
        <v>517</v>
      </c>
      <c r="B263" s="191" t="s">
        <v>125</v>
      </c>
      <c r="C263" s="81" t="s">
        <v>126</v>
      </c>
      <c r="D263" s="63" t="s">
        <v>123</v>
      </c>
      <c r="E263" s="48">
        <v>12</v>
      </c>
      <c r="F263" s="90">
        <v>94.21</v>
      </c>
      <c r="G263" s="49">
        <f t="shared" si="57"/>
        <v>1130.52</v>
      </c>
      <c r="H263" s="250"/>
      <c r="I263" s="251"/>
      <c r="J263" s="251"/>
      <c r="K263" s="251"/>
      <c r="L263" s="251"/>
      <c r="M263" s="251"/>
      <c r="N263" s="251"/>
    </row>
    <row r="264" spans="1:14" s="9" customFormat="1" ht="30" customHeight="1" thickBot="1" x14ac:dyDescent="0.25">
      <c r="A264" s="60" t="s">
        <v>519</v>
      </c>
      <c r="B264" s="61"/>
      <c r="C264" s="255" t="s">
        <v>128</v>
      </c>
      <c r="D264" s="256"/>
      <c r="E264" s="256"/>
      <c r="F264" s="257"/>
      <c r="G264" s="62">
        <f>SUM(G265:G267)</f>
        <v>1408.95</v>
      </c>
      <c r="H264" s="70"/>
    </row>
    <row r="265" spans="1:14" s="7" customFormat="1" ht="60" customHeight="1" x14ac:dyDescent="0.2">
      <c r="A265" s="46" t="s">
        <v>520</v>
      </c>
      <c r="B265" s="191" t="s">
        <v>129</v>
      </c>
      <c r="C265" s="77" t="s">
        <v>345</v>
      </c>
      <c r="D265" s="63" t="s">
        <v>123</v>
      </c>
      <c r="E265" s="48">
        <v>9</v>
      </c>
      <c r="F265" s="90">
        <v>102.63</v>
      </c>
      <c r="G265" s="49">
        <f t="shared" ref="G265:G267" si="58">TRUNC(E265*F265,2)</f>
        <v>923.67</v>
      </c>
      <c r="H265" s="250"/>
      <c r="I265" s="251"/>
      <c r="J265" s="251"/>
      <c r="K265" s="251"/>
      <c r="L265" s="251"/>
      <c r="M265" s="251"/>
      <c r="N265" s="251"/>
    </row>
    <row r="266" spans="1:14" s="7" customFormat="1" ht="60" customHeight="1" x14ac:dyDescent="0.2">
      <c r="A266" s="46" t="s">
        <v>521</v>
      </c>
      <c r="B266" s="191" t="s">
        <v>130</v>
      </c>
      <c r="C266" s="77" t="s">
        <v>344</v>
      </c>
      <c r="D266" s="63" t="s">
        <v>123</v>
      </c>
      <c r="E266" s="48">
        <v>2</v>
      </c>
      <c r="F266" s="90">
        <v>124.4</v>
      </c>
      <c r="G266" s="49">
        <f t="shared" si="58"/>
        <v>248.8</v>
      </c>
      <c r="H266" s="250"/>
      <c r="I266" s="251"/>
      <c r="J266" s="251"/>
      <c r="K266" s="251"/>
      <c r="L266" s="251"/>
      <c r="M266" s="251"/>
      <c r="N266" s="251"/>
    </row>
    <row r="267" spans="1:14" s="64" customFormat="1" ht="60" customHeight="1" thickBot="1" x14ac:dyDescent="0.25">
      <c r="A267" s="46" t="s">
        <v>844</v>
      </c>
      <c r="B267" s="195" t="s">
        <v>269</v>
      </c>
      <c r="C267" s="77" t="s">
        <v>343</v>
      </c>
      <c r="D267" s="63" t="s">
        <v>123</v>
      </c>
      <c r="E267" s="89">
        <v>2</v>
      </c>
      <c r="F267" s="90">
        <v>118.24</v>
      </c>
      <c r="G267" s="49">
        <f t="shared" si="58"/>
        <v>236.48</v>
      </c>
      <c r="H267" s="250"/>
      <c r="I267" s="251"/>
      <c r="J267" s="251"/>
      <c r="K267" s="251"/>
      <c r="L267" s="251"/>
      <c r="M267" s="251"/>
      <c r="N267" s="251"/>
    </row>
    <row r="268" spans="1:14" s="9" customFormat="1" ht="30" customHeight="1" thickBot="1" x14ac:dyDescent="0.25">
      <c r="A268" s="60" t="s">
        <v>633</v>
      </c>
      <c r="B268" s="61"/>
      <c r="C268" s="255" t="s">
        <v>667</v>
      </c>
      <c r="D268" s="256"/>
      <c r="E268" s="256"/>
      <c r="F268" s="257"/>
      <c r="G268" s="62">
        <f>SUM(G269:G275)</f>
        <v>8961.3799999999992</v>
      </c>
      <c r="H268" s="70"/>
    </row>
    <row r="269" spans="1:14" s="7" customFormat="1" ht="60" customHeight="1" x14ac:dyDescent="0.2">
      <c r="A269" s="46" t="s">
        <v>634</v>
      </c>
      <c r="B269" s="191" t="s">
        <v>132</v>
      </c>
      <c r="C269" s="77" t="s">
        <v>346</v>
      </c>
      <c r="D269" s="63" t="s">
        <v>123</v>
      </c>
      <c r="E269" s="48">
        <v>19</v>
      </c>
      <c r="F269" s="90">
        <v>147.31</v>
      </c>
      <c r="G269" s="49">
        <f t="shared" ref="G269:G275" si="59">TRUNC(E269*F269,2)</f>
        <v>2798.89</v>
      </c>
      <c r="H269" s="250"/>
      <c r="I269" s="251"/>
      <c r="J269" s="251"/>
      <c r="K269" s="251"/>
      <c r="L269" s="251"/>
      <c r="M269" s="251"/>
      <c r="N269" s="251"/>
    </row>
    <row r="270" spans="1:14" s="7" customFormat="1" ht="60" customHeight="1" x14ac:dyDescent="0.2">
      <c r="A270" s="46" t="s">
        <v>642</v>
      </c>
      <c r="B270" s="191" t="s">
        <v>131</v>
      </c>
      <c r="C270" s="77" t="s">
        <v>347</v>
      </c>
      <c r="D270" s="63" t="s">
        <v>123</v>
      </c>
      <c r="E270" s="48">
        <v>19</v>
      </c>
      <c r="F270" s="90">
        <v>157.58000000000001</v>
      </c>
      <c r="G270" s="49">
        <f t="shared" si="59"/>
        <v>2994.02</v>
      </c>
      <c r="H270" s="250"/>
      <c r="I270" s="251"/>
      <c r="J270" s="251"/>
      <c r="K270" s="251"/>
      <c r="L270" s="251"/>
      <c r="M270" s="251"/>
      <c r="N270" s="251"/>
    </row>
    <row r="271" spans="1:14" s="7" customFormat="1" ht="60" customHeight="1" x14ac:dyDescent="0.2">
      <c r="A271" s="46" t="s">
        <v>845</v>
      </c>
      <c r="B271" s="191" t="s">
        <v>134</v>
      </c>
      <c r="C271" s="77" t="s">
        <v>348</v>
      </c>
      <c r="D271" s="63" t="s">
        <v>123</v>
      </c>
      <c r="E271" s="48">
        <v>7</v>
      </c>
      <c r="F271" s="90">
        <v>148.83000000000001</v>
      </c>
      <c r="G271" s="49">
        <f t="shared" si="59"/>
        <v>1041.81</v>
      </c>
      <c r="H271" s="250"/>
      <c r="I271" s="251"/>
      <c r="J271" s="251"/>
      <c r="K271" s="251"/>
      <c r="L271" s="251"/>
      <c r="M271" s="251"/>
      <c r="N271" s="251"/>
    </row>
    <row r="272" spans="1:14" s="7" customFormat="1" ht="60" customHeight="1" x14ac:dyDescent="0.2">
      <c r="A272" s="46" t="s">
        <v>846</v>
      </c>
      <c r="B272" s="195" t="s">
        <v>670</v>
      </c>
      <c r="C272" s="77" t="s">
        <v>669</v>
      </c>
      <c r="D272" s="63" t="s">
        <v>123</v>
      </c>
      <c r="E272" s="48">
        <v>1</v>
      </c>
      <c r="F272" s="90">
        <v>184.8</v>
      </c>
      <c r="G272" s="49">
        <f t="shared" si="59"/>
        <v>184.8</v>
      </c>
      <c r="H272" s="250"/>
      <c r="I272" s="251"/>
      <c r="J272" s="251"/>
      <c r="K272" s="251"/>
      <c r="L272" s="251"/>
      <c r="M272" s="251"/>
      <c r="N272" s="251"/>
    </row>
    <row r="273" spans="1:14" s="7" customFormat="1" ht="60" customHeight="1" x14ac:dyDescent="0.2">
      <c r="A273" s="46" t="s">
        <v>847</v>
      </c>
      <c r="B273" s="191" t="s">
        <v>133</v>
      </c>
      <c r="C273" s="77" t="s">
        <v>349</v>
      </c>
      <c r="D273" s="63" t="s">
        <v>123</v>
      </c>
      <c r="E273" s="48">
        <v>8</v>
      </c>
      <c r="F273" s="90">
        <v>163.29</v>
      </c>
      <c r="G273" s="49">
        <f t="shared" si="59"/>
        <v>1306.32</v>
      </c>
      <c r="H273" s="250"/>
      <c r="I273" s="251"/>
      <c r="J273" s="251"/>
      <c r="K273" s="251"/>
      <c r="L273" s="251"/>
      <c r="M273" s="251"/>
      <c r="N273" s="251"/>
    </row>
    <row r="274" spans="1:14" s="7" customFormat="1" ht="60" customHeight="1" x14ac:dyDescent="0.2">
      <c r="A274" s="46" t="s">
        <v>848</v>
      </c>
      <c r="B274" s="191" t="s">
        <v>135</v>
      </c>
      <c r="C274" s="77" t="s">
        <v>350</v>
      </c>
      <c r="D274" s="63" t="s">
        <v>123</v>
      </c>
      <c r="E274" s="48">
        <v>3</v>
      </c>
      <c r="F274" s="90">
        <v>156.19</v>
      </c>
      <c r="G274" s="49">
        <f t="shared" si="59"/>
        <v>468.57</v>
      </c>
      <c r="H274" s="250"/>
      <c r="I274" s="251"/>
      <c r="J274" s="251"/>
      <c r="K274" s="251"/>
      <c r="L274" s="251"/>
      <c r="M274" s="251"/>
      <c r="N274" s="251"/>
    </row>
    <row r="275" spans="1:14" s="7" customFormat="1" ht="60" customHeight="1" thickBot="1" x14ac:dyDescent="0.25">
      <c r="A275" s="46" t="s">
        <v>849</v>
      </c>
      <c r="B275" s="191" t="s">
        <v>136</v>
      </c>
      <c r="C275" s="77" t="s">
        <v>671</v>
      </c>
      <c r="D275" s="63" t="s">
        <v>123</v>
      </c>
      <c r="E275" s="48">
        <v>1</v>
      </c>
      <c r="F275" s="90">
        <v>166.97</v>
      </c>
      <c r="G275" s="49">
        <f t="shared" si="59"/>
        <v>166.97</v>
      </c>
      <c r="H275" s="250"/>
      <c r="I275" s="251"/>
      <c r="J275" s="251"/>
      <c r="K275" s="251"/>
      <c r="L275" s="251"/>
      <c r="M275" s="251"/>
      <c r="N275" s="251"/>
    </row>
    <row r="276" spans="1:14" s="9" customFormat="1" ht="30" customHeight="1" thickBot="1" x14ac:dyDescent="0.25">
      <c r="A276" s="60" t="s">
        <v>850</v>
      </c>
      <c r="B276" s="61"/>
      <c r="C276" s="255" t="s">
        <v>668</v>
      </c>
      <c r="D276" s="256"/>
      <c r="E276" s="256"/>
      <c r="F276" s="257"/>
      <c r="G276" s="62">
        <f>SUM(G277:G278)</f>
        <v>1494.8600000000001</v>
      </c>
      <c r="H276" s="70"/>
    </row>
    <row r="277" spans="1:14" s="7" customFormat="1" ht="60" customHeight="1" x14ac:dyDescent="0.2">
      <c r="A277" s="46" t="s">
        <v>851</v>
      </c>
      <c r="B277" s="191" t="s">
        <v>270</v>
      </c>
      <c r="C277" s="77" t="s">
        <v>351</v>
      </c>
      <c r="D277" s="63" t="s">
        <v>123</v>
      </c>
      <c r="E277" s="48">
        <v>5</v>
      </c>
      <c r="F277" s="90">
        <v>202.7</v>
      </c>
      <c r="G277" s="49">
        <f t="shared" ref="G277:G278" si="60">TRUNC(E277*F277,2)</f>
        <v>1013.5</v>
      </c>
      <c r="H277" s="250"/>
      <c r="I277" s="251"/>
      <c r="J277" s="251"/>
      <c r="K277" s="251"/>
      <c r="L277" s="251"/>
      <c r="M277" s="251"/>
      <c r="N277" s="251"/>
    </row>
    <row r="278" spans="1:14" s="7" customFormat="1" ht="60" customHeight="1" thickBot="1" x14ac:dyDescent="0.25">
      <c r="A278" s="46" t="s">
        <v>852</v>
      </c>
      <c r="B278" s="195" t="s">
        <v>673</v>
      </c>
      <c r="C278" s="77" t="s">
        <v>674</v>
      </c>
      <c r="D278" s="63" t="s">
        <v>123</v>
      </c>
      <c r="E278" s="48">
        <v>2</v>
      </c>
      <c r="F278" s="90">
        <v>240.68</v>
      </c>
      <c r="G278" s="49">
        <f t="shared" si="60"/>
        <v>481.36</v>
      </c>
      <c r="H278" s="250"/>
      <c r="I278" s="251"/>
      <c r="J278" s="251"/>
      <c r="K278" s="251"/>
      <c r="L278" s="251"/>
      <c r="M278" s="251"/>
      <c r="N278" s="251"/>
    </row>
    <row r="279" spans="1:14" s="9" customFormat="1" ht="30" customHeight="1" thickBot="1" x14ac:dyDescent="0.25">
      <c r="A279" s="60" t="s">
        <v>853</v>
      </c>
      <c r="B279" s="61"/>
      <c r="C279" s="255" t="s">
        <v>690</v>
      </c>
      <c r="D279" s="256"/>
      <c r="E279" s="256"/>
      <c r="F279" s="257"/>
      <c r="G279" s="62">
        <f>SUM(G280:G280)</f>
        <v>500.91</v>
      </c>
      <c r="H279" s="70"/>
    </row>
    <row r="280" spans="1:14" s="7" customFormat="1" ht="69.95" customHeight="1" thickBot="1" x14ac:dyDescent="0.25">
      <c r="A280" s="46" t="s">
        <v>854</v>
      </c>
      <c r="B280" s="191" t="s">
        <v>136</v>
      </c>
      <c r="C280" s="77" t="s">
        <v>695</v>
      </c>
      <c r="D280" s="63" t="s">
        <v>123</v>
      </c>
      <c r="E280" s="48">
        <v>3</v>
      </c>
      <c r="F280" s="90">
        <v>166.97</v>
      </c>
      <c r="G280" s="49">
        <f t="shared" ref="G280" si="61">TRUNC(E280*F280,2)</f>
        <v>500.91</v>
      </c>
      <c r="H280" s="250"/>
      <c r="I280" s="251"/>
      <c r="J280" s="251"/>
      <c r="K280" s="251"/>
      <c r="L280" s="251"/>
      <c r="M280" s="251"/>
      <c r="N280" s="251"/>
    </row>
    <row r="281" spans="1:14" s="9" customFormat="1" ht="30" customHeight="1" thickBot="1" x14ac:dyDescent="0.25">
      <c r="A281" s="60" t="s">
        <v>855</v>
      </c>
      <c r="B281" s="61"/>
      <c r="C281" s="255" t="s">
        <v>137</v>
      </c>
      <c r="D281" s="256"/>
      <c r="E281" s="256"/>
      <c r="F281" s="257"/>
      <c r="G281" s="62">
        <f>SUM(G282:G286)</f>
        <v>7137.63</v>
      </c>
      <c r="H281" s="70"/>
    </row>
    <row r="282" spans="1:14" s="7" customFormat="1" ht="39.950000000000003" customHeight="1" x14ac:dyDescent="0.2">
      <c r="A282" s="50" t="s">
        <v>856</v>
      </c>
      <c r="B282" s="194" t="s">
        <v>138</v>
      </c>
      <c r="C282" s="95" t="s">
        <v>139</v>
      </c>
      <c r="D282" s="99" t="s">
        <v>40</v>
      </c>
      <c r="E282" s="100">
        <v>51</v>
      </c>
      <c r="F282" s="153">
        <v>41.01</v>
      </c>
      <c r="G282" s="49">
        <f t="shared" ref="G282:G286" si="62">TRUNC(E282*F282,2)</f>
        <v>2091.5100000000002</v>
      </c>
      <c r="H282" s="250"/>
      <c r="I282" s="251"/>
      <c r="J282" s="251"/>
      <c r="K282" s="251"/>
      <c r="L282" s="251"/>
      <c r="M282" s="251"/>
      <c r="N282" s="251"/>
    </row>
    <row r="283" spans="1:14" s="7" customFormat="1" ht="39.950000000000003" customHeight="1" x14ac:dyDescent="0.2">
      <c r="A283" s="50" t="s">
        <v>857</v>
      </c>
      <c r="B283" s="107" t="s">
        <v>271</v>
      </c>
      <c r="C283" s="83" t="s">
        <v>141</v>
      </c>
      <c r="D283" s="84" t="s">
        <v>40</v>
      </c>
      <c r="E283" s="85">
        <v>2</v>
      </c>
      <c r="F283" s="153">
        <v>49.53</v>
      </c>
      <c r="G283" s="49">
        <f t="shared" si="62"/>
        <v>99.06</v>
      </c>
      <c r="H283" s="250"/>
      <c r="I283" s="251"/>
      <c r="J283" s="251"/>
      <c r="K283" s="251"/>
      <c r="L283" s="251"/>
      <c r="M283" s="251"/>
      <c r="N283" s="251"/>
    </row>
    <row r="284" spans="1:14" s="79" customFormat="1" ht="39.950000000000003" customHeight="1" x14ac:dyDescent="0.2">
      <c r="A284" s="50" t="s">
        <v>858</v>
      </c>
      <c r="B284" s="107" t="s">
        <v>272</v>
      </c>
      <c r="C284" s="83" t="s">
        <v>663</v>
      </c>
      <c r="D284" s="84" t="s">
        <v>40</v>
      </c>
      <c r="E284" s="85">
        <v>6</v>
      </c>
      <c r="F284" s="153">
        <v>677.6</v>
      </c>
      <c r="G284" s="49">
        <f t="shared" si="62"/>
        <v>4065.6</v>
      </c>
      <c r="H284" s="250"/>
      <c r="I284" s="251"/>
      <c r="J284" s="251"/>
      <c r="K284" s="251"/>
      <c r="L284" s="251"/>
      <c r="M284" s="251"/>
      <c r="N284" s="251"/>
    </row>
    <row r="285" spans="1:14" s="79" customFormat="1" ht="39.950000000000003" customHeight="1" x14ac:dyDescent="0.2">
      <c r="A285" s="50" t="s">
        <v>859</v>
      </c>
      <c r="B285" s="107" t="s">
        <v>676</v>
      </c>
      <c r="C285" s="83" t="s">
        <v>677</v>
      </c>
      <c r="D285" s="84" t="s">
        <v>40</v>
      </c>
      <c r="E285" s="85">
        <v>7</v>
      </c>
      <c r="F285" s="153">
        <v>82.5</v>
      </c>
      <c r="G285" s="49">
        <f t="shared" si="62"/>
        <v>577.5</v>
      </c>
      <c r="H285" s="250"/>
      <c r="I285" s="251"/>
      <c r="J285" s="251"/>
      <c r="K285" s="251"/>
      <c r="L285" s="251"/>
      <c r="M285" s="251"/>
      <c r="N285" s="251"/>
    </row>
    <row r="286" spans="1:14" s="101" customFormat="1" ht="39.950000000000003" customHeight="1" thickBot="1" x14ac:dyDescent="0.25">
      <c r="A286" s="50" t="s">
        <v>860</v>
      </c>
      <c r="B286" s="132">
        <v>97599</v>
      </c>
      <c r="C286" s="95" t="s">
        <v>273</v>
      </c>
      <c r="D286" s="99" t="s">
        <v>40</v>
      </c>
      <c r="E286" s="146">
        <v>12</v>
      </c>
      <c r="F286" s="147">
        <v>25.33</v>
      </c>
      <c r="G286" s="49">
        <f t="shared" si="62"/>
        <v>303.95999999999998</v>
      </c>
      <c r="H286" s="250"/>
      <c r="I286" s="251"/>
      <c r="J286" s="251"/>
      <c r="K286" s="251"/>
      <c r="L286" s="251"/>
      <c r="M286" s="251"/>
      <c r="N286" s="251"/>
    </row>
    <row r="287" spans="1:14" s="9" customFormat="1" ht="30" customHeight="1" thickBot="1" x14ac:dyDescent="0.25">
      <c r="A287" s="60" t="s">
        <v>861</v>
      </c>
      <c r="B287" s="61"/>
      <c r="C287" s="255" t="s">
        <v>140</v>
      </c>
      <c r="D287" s="256"/>
      <c r="E287" s="256"/>
      <c r="F287" s="257"/>
      <c r="G287" s="62">
        <f>SUM(G288:G291)</f>
        <v>404.4</v>
      </c>
      <c r="H287" s="70"/>
    </row>
    <row r="288" spans="1:14" s="79" customFormat="1" ht="39.950000000000003" customHeight="1" x14ac:dyDescent="0.2">
      <c r="A288" s="82" t="s">
        <v>862</v>
      </c>
      <c r="B288" s="107">
        <v>91865</v>
      </c>
      <c r="C288" s="83" t="s">
        <v>161</v>
      </c>
      <c r="D288" s="84" t="s">
        <v>61</v>
      </c>
      <c r="E288" s="85">
        <v>15</v>
      </c>
      <c r="F288" s="86">
        <v>12.19</v>
      </c>
      <c r="G288" s="49">
        <f t="shared" ref="G288:G291" si="63">TRUNC(E288*F288,2)</f>
        <v>182.85</v>
      </c>
      <c r="H288" s="80"/>
      <c r="I288" s="87"/>
      <c r="J288" s="87"/>
      <c r="K288" s="87"/>
      <c r="L288" s="87"/>
      <c r="M288" s="87"/>
      <c r="N288" s="87"/>
    </row>
    <row r="289" spans="1:14" s="79" customFormat="1" ht="39.950000000000003" customHeight="1" x14ac:dyDescent="0.2">
      <c r="A289" s="82" t="s">
        <v>863</v>
      </c>
      <c r="B289" s="107">
        <v>91896</v>
      </c>
      <c r="C289" s="83" t="s">
        <v>162</v>
      </c>
      <c r="D289" s="52" t="s">
        <v>40</v>
      </c>
      <c r="E289" s="85">
        <v>5</v>
      </c>
      <c r="F289" s="86">
        <v>13.67</v>
      </c>
      <c r="G289" s="49">
        <f t="shared" si="63"/>
        <v>68.349999999999994</v>
      </c>
      <c r="H289" s="80"/>
      <c r="I289" s="87"/>
      <c r="J289" s="87"/>
      <c r="K289" s="87"/>
      <c r="L289" s="87"/>
      <c r="M289" s="87"/>
      <c r="N289" s="87"/>
    </row>
    <row r="290" spans="1:14" s="79" customFormat="1" ht="39.950000000000003" customHeight="1" x14ac:dyDescent="0.2">
      <c r="A290" s="82" t="s">
        <v>864</v>
      </c>
      <c r="B290" s="107">
        <v>91877</v>
      </c>
      <c r="C290" s="83" t="s">
        <v>163</v>
      </c>
      <c r="D290" s="52" t="s">
        <v>40</v>
      </c>
      <c r="E290" s="85">
        <v>10</v>
      </c>
      <c r="F290" s="86">
        <v>8.7200000000000006</v>
      </c>
      <c r="G290" s="49">
        <f t="shared" si="63"/>
        <v>87.2</v>
      </c>
      <c r="H290" s="80"/>
      <c r="I290" s="87"/>
      <c r="J290" s="87"/>
      <c r="K290" s="87"/>
      <c r="L290" s="87"/>
      <c r="M290" s="87"/>
      <c r="N290" s="87"/>
    </row>
    <row r="291" spans="1:14" s="79" customFormat="1" ht="39.950000000000003" customHeight="1" thickBot="1" x14ac:dyDescent="0.25">
      <c r="A291" s="82" t="s">
        <v>865</v>
      </c>
      <c r="B291" s="107">
        <v>91926</v>
      </c>
      <c r="C291" s="83" t="s">
        <v>164</v>
      </c>
      <c r="D291" s="66" t="s">
        <v>61</v>
      </c>
      <c r="E291" s="85">
        <v>25</v>
      </c>
      <c r="F291" s="86">
        <v>2.64</v>
      </c>
      <c r="G291" s="49">
        <f t="shared" si="63"/>
        <v>66</v>
      </c>
      <c r="H291" s="80"/>
      <c r="I291" s="87"/>
      <c r="J291" s="87"/>
      <c r="K291" s="87"/>
      <c r="L291" s="87"/>
      <c r="M291" s="87"/>
      <c r="N291" s="87"/>
    </row>
    <row r="292" spans="1:14" s="9" customFormat="1" ht="30" customHeight="1" thickBot="1" x14ac:dyDescent="0.25">
      <c r="A292" s="60" t="s">
        <v>866</v>
      </c>
      <c r="B292" s="61"/>
      <c r="C292" s="255" t="s">
        <v>1012</v>
      </c>
      <c r="D292" s="256"/>
      <c r="E292" s="256"/>
      <c r="F292" s="257"/>
      <c r="G292" s="62">
        <f>SUM(G293:G297)</f>
        <v>2402.64</v>
      </c>
      <c r="H292" s="70"/>
    </row>
    <row r="293" spans="1:14" s="7" customFormat="1" ht="39.950000000000003" customHeight="1" x14ac:dyDescent="0.2">
      <c r="A293" s="50" t="s">
        <v>867</v>
      </c>
      <c r="B293" s="107" t="s">
        <v>279</v>
      </c>
      <c r="C293" s="83" t="s">
        <v>280</v>
      </c>
      <c r="D293" s="84" t="s">
        <v>40</v>
      </c>
      <c r="E293" s="106">
        <v>18</v>
      </c>
      <c r="F293" s="152">
        <v>97.89</v>
      </c>
      <c r="G293" s="49">
        <f t="shared" ref="G293:G297" si="64">TRUNC(E293*F293,2)</f>
        <v>1762.02</v>
      </c>
      <c r="H293" s="250"/>
      <c r="I293" s="251"/>
      <c r="J293" s="251"/>
      <c r="K293" s="251"/>
      <c r="L293" s="251"/>
      <c r="M293" s="251"/>
      <c r="N293" s="251"/>
    </row>
    <row r="294" spans="1:14" s="7" customFormat="1" ht="39.950000000000003" customHeight="1" x14ac:dyDescent="0.2">
      <c r="A294" s="50" t="s">
        <v>868</v>
      </c>
      <c r="B294" s="107" t="s">
        <v>278</v>
      </c>
      <c r="C294" s="83" t="s">
        <v>281</v>
      </c>
      <c r="D294" s="84" t="s">
        <v>40</v>
      </c>
      <c r="E294" s="106">
        <v>18</v>
      </c>
      <c r="F294" s="152">
        <v>14.33</v>
      </c>
      <c r="G294" s="49">
        <f t="shared" si="64"/>
        <v>257.94</v>
      </c>
      <c r="H294" s="250"/>
      <c r="I294" s="251"/>
      <c r="J294" s="251"/>
      <c r="K294" s="251"/>
      <c r="L294" s="251"/>
      <c r="M294" s="251"/>
      <c r="N294" s="251"/>
    </row>
    <row r="295" spans="1:14" s="7" customFormat="1" ht="39.950000000000003" customHeight="1" x14ac:dyDescent="0.2">
      <c r="A295" s="50" t="s">
        <v>869</v>
      </c>
      <c r="B295" s="107" t="s">
        <v>982</v>
      </c>
      <c r="C295" s="83" t="s">
        <v>981</v>
      </c>
      <c r="D295" s="84" t="s">
        <v>40</v>
      </c>
      <c r="E295" s="106">
        <v>3</v>
      </c>
      <c r="F295" s="152">
        <v>39.42</v>
      </c>
      <c r="G295" s="49">
        <f t="shared" si="64"/>
        <v>118.26</v>
      </c>
      <c r="H295" s="250"/>
      <c r="I295" s="251"/>
      <c r="J295" s="251"/>
      <c r="K295" s="251"/>
      <c r="L295" s="251"/>
      <c r="M295" s="251"/>
      <c r="N295" s="251"/>
    </row>
    <row r="296" spans="1:14" s="7" customFormat="1" ht="39.950000000000003" customHeight="1" x14ac:dyDescent="0.2">
      <c r="A296" s="50" t="s">
        <v>870</v>
      </c>
      <c r="B296" s="107" t="s">
        <v>984</v>
      </c>
      <c r="C296" s="83" t="s">
        <v>980</v>
      </c>
      <c r="D296" s="84" t="s">
        <v>40</v>
      </c>
      <c r="E296" s="106">
        <v>4</v>
      </c>
      <c r="F296" s="152">
        <v>60.92</v>
      </c>
      <c r="G296" s="49">
        <f t="shared" si="64"/>
        <v>243.68</v>
      </c>
      <c r="H296" s="250"/>
      <c r="I296" s="251"/>
      <c r="J296" s="251"/>
      <c r="K296" s="251"/>
      <c r="L296" s="251"/>
      <c r="M296" s="251"/>
      <c r="N296" s="251"/>
    </row>
    <row r="297" spans="1:14" s="7" customFormat="1" ht="39.950000000000003" customHeight="1" thickBot="1" x14ac:dyDescent="0.25">
      <c r="A297" s="50" t="s">
        <v>983</v>
      </c>
      <c r="B297" s="196">
        <v>93008</v>
      </c>
      <c r="C297" s="83" t="s">
        <v>977</v>
      </c>
      <c r="D297" s="84" t="s">
        <v>61</v>
      </c>
      <c r="E297" s="106">
        <v>2</v>
      </c>
      <c r="F297" s="152">
        <v>10.37</v>
      </c>
      <c r="G297" s="49">
        <f t="shared" si="64"/>
        <v>20.74</v>
      </c>
      <c r="H297" s="250"/>
      <c r="I297" s="251"/>
      <c r="J297" s="251"/>
      <c r="K297" s="251"/>
      <c r="L297" s="251"/>
      <c r="M297" s="251"/>
      <c r="N297" s="251"/>
    </row>
    <row r="298" spans="1:14" s="9" customFormat="1" ht="30" customHeight="1" thickBot="1" x14ac:dyDescent="0.25">
      <c r="A298" s="60" t="s">
        <v>871</v>
      </c>
      <c r="B298" s="61"/>
      <c r="C298" s="255" t="s">
        <v>142</v>
      </c>
      <c r="D298" s="256"/>
      <c r="E298" s="256"/>
      <c r="F298" s="257"/>
      <c r="G298" s="62">
        <f>SUM(G299:G305)</f>
        <v>1513.2399999999998</v>
      </c>
      <c r="H298" s="70"/>
    </row>
    <row r="299" spans="1:14" s="7" customFormat="1" ht="60" customHeight="1" x14ac:dyDescent="0.2">
      <c r="A299" s="46" t="s">
        <v>872</v>
      </c>
      <c r="B299" s="191" t="s">
        <v>680</v>
      </c>
      <c r="C299" s="77" t="s">
        <v>681</v>
      </c>
      <c r="D299" s="63" t="s">
        <v>40</v>
      </c>
      <c r="E299" s="48">
        <v>1</v>
      </c>
      <c r="F299" s="90">
        <v>501.85</v>
      </c>
      <c r="G299" s="49">
        <f t="shared" ref="G299:G305" si="65">TRUNC(E299*F299,2)</f>
        <v>501.85</v>
      </c>
      <c r="H299" s="250"/>
      <c r="I299" s="251"/>
      <c r="J299" s="251"/>
      <c r="K299" s="251"/>
      <c r="L299" s="251"/>
      <c r="M299" s="251"/>
      <c r="N299" s="251"/>
    </row>
    <row r="300" spans="1:14" s="7" customFormat="1" ht="39.950000000000003" customHeight="1" x14ac:dyDescent="0.2">
      <c r="A300" s="46" t="s">
        <v>873</v>
      </c>
      <c r="B300" s="196" t="s">
        <v>682</v>
      </c>
      <c r="C300" s="83" t="s">
        <v>683</v>
      </c>
      <c r="D300" s="84" t="s">
        <v>40</v>
      </c>
      <c r="E300" s="85">
        <v>1</v>
      </c>
      <c r="F300" s="86">
        <v>306.45999999999998</v>
      </c>
      <c r="G300" s="49">
        <f t="shared" si="65"/>
        <v>306.45999999999998</v>
      </c>
      <c r="H300" s="250"/>
      <c r="I300" s="251"/>
      <c r="J300" s="251"/>
      <c r="K300" s="251"/>
      <c r="L300" s="251"/>
      <c r="M300" s="251"/>
      <c r="N300" s="251"/>
    </row>
    <row r="301" spans="1:14" s="7" customFormat="1" ht="39.950000000000003" customHeight="1" x14ac:dyDescent="0.2">
      <c r="A301" s="46" t="s">
        <v>874</v>
      </c>
      <c r="B301" s="107">
        <v>93653</v>
      </c>
      <c r="C301" s="83" t="s">
        <v>684</v>
      </c>
      <c r="D301" s="84" t="s">
        <v>40</v>
      </c>
      <c r="E301" s="106">
        <v>7</v>
      </c>
      <c r="F301" s="86">
        <v>9.26</v>
      </c>
      <c r="G301" s="49">
        <f t="shared" si="65"/>
        <v>64.819999999999993</v>
      </c>
      <c r="H301" s="250"/>
      <c r="I301" s="251"/>
      <c r="J301" s="251"/>
      <c r="K301" s="251"/>
      <c r="L301" s="251"/>
      <c r="M301" s="251"/>
      <c r="N301" s="251"/>
    </row>
    <row r="302" spans="1:14" s="7" customFormat="1" ht="39.950000000000003" customHeight="1" x14ac:dyDescent="0.2">
      <c r="A302" s="46" t="s">
        <v>875</v>
      </c>
      <c r="B302" s="107">
        <v>93654</v>
      </c>
      <c r="C302" s="83" t="s">
        <v>685</v>
      </c>
      <c r="D302" s="84" t="s">
        <v>40</v>
      </c>
      <c r="E302" s="106">
        <v>3</v>
      </c>
      <c r="F302" s="86">
        <v>9.77</v>
      </c>
      <c r="G302" s="49">
        <f t="shared" si="65"/>
        <v>29.31</v>
      </c>
      <c r="H302" s="250"/>
      <c r="I302" s="251"/>
      <c r="J302" s="251"/>
      <c r="K302" s="251"/>
      <c r="L302" s="251"/>
      <c r="M302" s="251"/>
      <c r="N302" s="251"/>
    </row>
    <row r="303" spans="1:14" s="7" customFormat="1" ht="39.950000000000003" customHeight="1" x14ac:dyDescent="0.2">
      <c r="A303" s="46" t="s">
        <v>876</v>
      </c>
      <c r="B303" s="107">
        <v>93661</v>
      </c>
      <c r="C303" s="83" t="s">
        <v>686</v>
      </c>
      <c r="D303" s="84" t="s">
        <v>40</v>
      </c>
      <c r="E303" s="85">
        <v>5</v>
      </c>
      <c r="F303" s="86">
        <v>47.46</v>
      </c>
      <c r="G303" s="49">
        <f t="shared" si="65"/>
        <v>237.3</v>
      </c>
      <c r="H303" s="134"/>
      <c r="I303" s="135"/>
      <c r="J303" s="135"/>
      <c r="K303" s="135"/>
      <c r="L303" s="135"/>
      <c r="M303" s="135"/>
      <c r="N303" s="135"/>
    </row>
    <row r="304" spans="1:14" s="7" customFormat="1" ht="39.950000000000003" customHeight="1" x14ac:dyDescent="0.2">
      <c r="A304" s="46" t="s">
        <v>877</v>
      </c>
      <c r="B304" s="107">
        <v>93662</v>
      </c>
      <c r="C304" s="83" t="s">
        <v>687</v>
      </c>
      <c r="D304" s="84" t="s">
        <v>40</v>
      </c>
      <c r="E304" s="85">
        <v>2</v>
      </c>
      <c r="F304" s="86">
        <v>49.2</v>
      </c>
      <c r="G304" s="49">
        <f t="shared" si="65"/>
        <v>98.4</v>
      </c>
      <c r="H304" s="134"/>
      <c r="I304" s="135"/>
      <c r="J304" s="135"/>
      <c r="K304" s="135"/>
      <c r="L304" s="135"/>
      <c r="M304" s="135"/>
      <c r="N304" s="135"/>
    </row>
    <row r="305" spans="1:14" s="7" customFormat="1" ht="39.950000000000003" customHeight="1" thickBot="1" x14ac:dyDescent="0.25">
      <c r="A305" s="46" t="s">
        <v>878</v>
      </c>
      <c r="B305" s="196" t="s">
        <v>688</v>
      </c>
      <c r="C305" s="83" t="s">
        <v>689</v>
      </c>
      <c r="D305" s="84" t="s">
        <v>40</v>
      </c>
      <c r="E305" s="85">
        <v>3</v>
      </c>
      <c r="F305" s="86">
        <v>91.7</v>
      </c>
      <c r="G305" s="49">
        <f t="shared" si="65"/>
        <v>275.10000000000002</v>
      </c>
      <c r="H305" s="134"/>
      <c r="I305" s="135"/>
      <c r="J305" s="135"/>
      <c r="K305" s="135"/>
      <c r="L305" s="135"/>
      <c r="M305" s="135"/>
      <c r="N305" s="135"/>
    </row>
    <row r="306" spans="1:14" s="9" customFormat="1" ht="30" customHeight="1" thickBot="1" x14ac:dyDescent="0.25">
      <c r="A306" s="60" t="s">
        <v>879</v>
      </c>
      <c r="B306" s="61"/>
      <c r="C306" s="255" t="s">
        <v>143</v>
      </c>
      <c r="D306" s="256"/>
      <c r="E306" s="256"/>
      <c r="F306" s="257"/>
      <c r="G306" s="62">
        <f>SUM(G307:G311)</f>
        <v>8208.99</v>
      </c>
      <c r="H306" s="70"/>
    </row>
    <row r="307" spans="1:14" s="7" customFormat="1" ht="69.95" customHeight="1" x14ac:dyDescent="0.2">
      <c r="A307" s="50" t="s">
        <v>880</v>
      </c>
      <c r="B307" s="107" t="s">
        <v>275</v>
      </c>
      <c r="C307" s="83" t="s">
        <v>692</v>
      </c>
      <c r="D307" s="84" t="s">
        <v>40</v>
      </c>
      <c r="E307" s="53">
        <v>1</v>
      </c>
      <c r="F307" s="86">
        <v>1264.45</v>
      </c>
      <c r="G307" s="49">
        <f t="shared" ref="G307:G311" si="66">TRUNC(E307*F307,2)</f>
        <v>1264.45</v>
      </c>
      <c r="H307" s="250"/>
      <c r="I307" s="251"/>
      <c r="J307" s="251"/>
      <c r="K307" s="251"/>
      <c r="L307" s="251"/>
      <c r="M307" s="251"/>
      <c r="N307" s="251"/>
    </row>
    <row r="308" spans="1:14" s="64" customFormat="1" ht="55.5" customHeight="1" x14ac:dyDescent="0.2">
      <c r="A308" s="50" t="s">
        <v>881</v>
      </c>
      <c r="B308" s="196" t="s">
        <v>693</v>
      </c>
      <c r="C308" s="83" t="s">
        <v>694</v>
      </c>
      <c r="D308" s="84" t="s">
        <v>19</v>
      </c>
      <c r="E308" s="85">
        <v>0.9</v>
      </c>
      <c r="F308" s="152">
        <v>665.23</v>
      </c>
      <c r="G308" s="49">
        <f t="shared" si="66"/>
        <v>598.70000000000005</v>
      </c>
      <c r="H308" s="250"/>
      <c r="I308" s="251"/>
      <c r="J308" s="251"/>
      <c r="K308" s="251"/>
      <c r="L308" s="251"/>
      <c r="M308" s="251"/>
      <c r="N308" s="251"/>
    </row>
    <row r="309" spans="1:14" s="79" customFormat="1" ht="45.75" customHeight="1" x14ac:dyDescent="0.2">
      <c r="A309" s="50" t="s">
        <v>882</v>
      </c>
      <c r="B309" s="107" t="s">
        <v>698</v>
      </c>
      <c r="C309" s="83" t="s">
        <v>1013</v>
      </c>
      <c r="D309" s="84" t="s">
        <v>40</v>
      </c>
      <c r="E309" s="85">
        <v>1</v>
      </c>
      <c r="F309" s="86">
        <v>2209.09</v>
      </c>
      <c r="G309" s="49">
        <f t="shared" si="66"/>
        <v>2209.09</v>
      </c>
      <c r="H309" s="136"/>
      <c r="I309" s="137"/>
      <c r="J309" s="137"/>
      <c r="K309" s="137"/>
      <c r="L309" s="137"/>
      <c r="M309" s="137"/>
      <c r="N309" s="137"/>
    </row>
    <row r="310" spans="1:14" s="79" customFormat="1" ht="45.75" customHeight="1" x14ac:dyDescent="0.2">
      <c r="A310" s="50" t="s">
        <v>883</v>
      </c>
      <c r="B310" s="107" t="s">
        <v>1014</v>
      </c>
      <c r="C310" s="83" t="s">
        <v>1015</v>
      </c>
      <c r="D310" s="84" t="s">
        <v>61</v>
      </c>
      <c r="E310" s="106">
        <v>28.27</v>
      </c>
      <c r="F310" s="86">
        <v>119.11</v>
      </c>
      <c r="G310" s="49">
        <f t="shared" si="66"/>
        <v>3367.23</v>
      </c>
      <c r="H310" s="250"/>
      <c r="I310" s="251"/>
      <c r="J310" s="251"/>
      <c r="K310" s="251"/>
      <c r="L310" s="251"/>
      <c r="M310" s="251"/>
      <c r="N310" s="251"/>
    </row>
    <row r="311" spans="1:14" s="64" customFormat="1" ht="39.950000000000003" customHeight="1" thickBot="1" x14ac:dyDescent="0.25">
      <c r="A311" s="50" t="s">
        <v>884</v>
      </c>
      <c r="B311" s="107">
        <v>97888</v>
      </c>
      <c r="C311" s="83" t="s">
        <v>701</v>
      </c>
      <c r="D311" s="84" t="s">
        <v>40</v>
      </c>
      <c r="E311" s="106">
        <v>2</v>
      </c>
      <c r="F311" s="86">
        <v>384.76</v>
      </c>
      <c r="G311" s="49">
        <f t="shared" si="66"/>
        <v>769.52</v>
      </c>
      <c r="H311" s="250"/>
      <c r="I311" s="251"/>
      <c r="J311" s="251"/>
      <c r="K311" s="251"/>
      <c r="L311" s="251"/>
      <c r="M311" s="251"/>
      <c r="N311" s="251"/>
    </row>
    <row r="312" spans="1:14" s="9" customFormat="1" ht="30" customHeight="1" thickBot="1" x14ac:dyDescent="0.25">
      <c r="A312" s="60" t="s">
        <v>885</v>
      </c>
      <c r="B312" s="61"/>
      <c r="C312" s="255" t="s">
        <v>144</v>
      </c>
      <c r="D312" s="256"/>
      <c r="E312" s="256"/>
      <c r="F312" s="257"/>
      <c r="G312" s="62">
        <f>SUM(G313:G315)</f>
        <v>573.36</v>
      </c>
      <c r="H312" s="70"/>
    </row>
    <row r="313" spans="1:14" s="79" customFormat="1" ht="39.950000000000003" customHeight="1" x14ac:dyDescent="0.2">
      <c r="A313" s="82" t="s">
        <v>886</v>
      </c>
      <c r="B313" s="107">
        <v>96985</v>
      </c>
      <c r="C313" s="83" t="s">
        <v>145</v>
      </c>
      <c r="D313" s="84" t="s">
        <v>40</v>
      </c>
      <c r="E313" s="85">
        <v>3</v>
      </c>
      <c r="F313" s="86">
        <v>50.91</v>
      </c>
      <c r="G313" s="49">
        <f t="shared" ref="G313:G315" si="67">TRUNC(E313*F313,2)</f>
        <v>152.72999999999999</v>
      </c>
      <c r="H313" s="250"/>
      <c r="I313" s="251"/>
      <c r="J313" s="251"/>
      <c r="K313" s="251"/>
      <c r="L313" s="251"/>
      <c r="M313" s="251"/>
      <c r="N313" s="251"/>
    </row>
    <row r="314" spans="1:14" s="79" customFormat="1" ht="39.950000000000003" customHeight="1" x14ac:dyDescent="0.2">
      <c r="A314" s="82" t="s">
        <v>887</v>
      </c>
      <c r="B314" s="107" t="s">
        <v>276</v>
      </c>
      <c r="C314" s="83" t="s">
        <v>274</v>
      </c>
      <c r="D314" s="84" t="s">
        <v>61</v>
      </c>
      <c r="E314" s="85">
        <v>15</v>
      </c>
      <c r="F314" s="86">
        <v>24.17</v>
      </c>
      <c r="G314" s="49">
        <f t="shared" si="67"/>
        <v>362.55</v>
      </c>
      <c r="H314" s="250"/>
      <c r="I314" s="251"/>
      <c r="J314" s="251"/>
      <c r="K314" s="251"/>
      <c r="L314" s="251"/>
      <c r="M314" s="251"/>
      <c r="N314" s="251"/>
    </row>
    <row r="315" spans="1:14" s="79" customFormat="1" ht="39.950000000000003" customHeight="1" thickBot="1" x14ac:dyDescent="0.25">
      <c r="A315" s="82" t="s">
        <v>888</v>
      </c>
      <c r="B315" s="107">
        <v>98111</v>
      </c>
      <c r="C315" s="83" t="s">
        <v>277</v>
      </c>
      <c r="D315" s="84" t="s">
        <v>40</v>
      </c>
      <c r="E315" s="85">
        <v>3</v>
      </c>
      <c r="F315" s="86">
        <v>19.36</v>
      </c>
      <c r="G315" s="49">
        <f t="shared" si="67"/>
        <v>58.08</v>
      </c>
      <c r="H315" s="97"/>
      <c r="I315" s="96"/>
      <c r="J315" s="96"/>
      <c r="K315" s="96"/>
      <c r="L315" s="96"/>
      <c r="M315" s="96"/>
      <c r="N315" s="96"/>
    </row>
    <row r="316" spans="1:14" s="9" customFormat="1" ht="30" customHeight="1" thickBot="1" x14ac:dyDescent="0.25">
      <c r="A316" s="10">
        <v>24</v>
      </c>
      <c r="B316" s="13"/>
      <c r="C316" s="252" t="s">
        <v>154</v>
      </c>
      <c r="D316" s="253"/>
      <c r="E316" s="253"/>
      <c r="F316" s="254"/>
      <c r="G316" s="11">
        <f>SUM(G317:G323)</f>
        <v>5031.91</v>
      </c>
      <c r="H316" s="70"/>
    </row>
    <row r="317" spans="1:14" s="7" customFormat="1" ht="39.950000000000003" customHeight="1" x14ac:dyDescent="0.2">
      <c r="A317" s="50" t="s">
        <v>664</v>
      </c>
      <c r="B317" s="107" t="s">
        <v>1019</v>
      </c>
      <c r="C317" s="83" t="s">
        <v>1020</v>
      </c>
      <c r="D317" s="84" t="s">
        <v>40</v>
      </c>
      <c r="E317" s="106">
        <v>7</v>
      </c>
      <c r="F317" s="152">
        <v>47.89</v>
      </c>
      <c r="G317" s="49">
        <f t="shared" ref="G317:G323" si="68">TRUNC(E317*F317,2)</f>
        <v>335.23</v>
      </c>
      <c r="H317" s="250"/>
      <c r="I317" s="251"/>
      <c r="J317" s="251"/>
      <c r="K317" s="251"/>
      <c r="L317" s="251"/>
      <c r="M317" s="251"/>
      <c r="N317" s="251"/>
    </row>
    <row r="318" spans="1:14" s="7" customFormat="1" ht="60" customHeight="1" x14ac:dyDescent="0.2">
      <c r="A318" s="50" t="s">
        <v>665</v>
      </c>
      <c r="B318" s="196" t="s">
        <v>155</v>
      </c>
      <c r="C318" s="77" t="s">
        <v>711</v>
      </c>
      <c r="D318" s="88" t="s">
        <v>123</v>
      </c>
      <c r="E318" s="142">
        <v>18</v>
      </c>
      <c r="F318" s="150">
        <v>136.59</v>
      </c>
      <c r="G318" s="49">
        <f t="shared" si="68"/>
        <v>2458.62</v>
      </c>
      <c r="H318" s="250"/>
      <c r="I318" s="251"/>
      <c r="J318" s="251"/>
      <c r="K318" s="251"/>
      <c r="L318" s="251"/>
      <c r="M318" s="251"/>
      <c r="N318" s="251"/>
    </row>
    <row r="319" spans="1:14" s="7" customFormat="1" ht="60" customHeight="1" x14ac:dyDescent="0.2">
      <c r="A319" s="50" t="s">
        <v>666</v>
      </c>
      <c r="B319" s="196" t="s">
        <v>156</v>
      </c>
      <c r="C319" s="93" t="s">
        <v>710</v>
      </c>
      <c r="D319" s="88" t="s">
        <v>123</v>
      </c>
      <c r="E319" s="89">
        <v>3</v>
      </c>
      <c r="F319" s="154">
        <v>164.54</v>
      </c>
      <c r="G319" s="49">
        <f t="shared" si="68"/>
        <v>493.62</v>
      </c>
      <c r="H319" s="250"/>
      <c r="I319" s="251"/>
      <c r="J319" s="251"/>
      <c r="K319" s="251"/>
      <c r="L319" s="251"/>
      <c r="M319" s="251"/>
      <c r="N319" s="251"/>
    </row>
    <row r="320" spans="1:14" s="101" customFormat="1" ht="39.950000000000003" customHeight="1" x14ac:dyDescent="0.2">
      <c r="A320" s="50" t="s">
        <v>672</v>
      </c>
      <c r="B320" s="132">
        <v>98302</v>
      </c>
      <c r="C320" s="95" t="s">
        <v>291</v>
      </c>
      <c r="D320" s="99" t="s">
        <v>40</v>
      </c>
      <c r="E320" s="100">
        <v>1</v>
      </c>
      <c r="F320" s="147">
        <v>503.9</v>
      </c>
      <c r="G320" s="49">
        <f t="shared" si="68"/>
        <v>503.9</v>
      </c>
      <c r="H320" s="250"/>
      <c r="I320" s="251"/>
      <c r="J320" s="251"/>
      <c r="K320" s="251"/>
      <c r="L320" s="251"/>
      <c r="M320" s="251"/>
      <c r="N320" s="251"/>
    </row>
    <row r="321" spans="1:14" s="101" customFormat="1" ht="39.950000000000003" customHeight="1" x14ac:dyDescent="0.2">
      <c r="A321" s="50" t="s">
        <v>675</v>
      </c>
      <c r="B321" s="196" t="s">
        <v>715</v>
      </c>
      <c r="C321" s="95" t="s">
        <v>714</v>
      </c>
      <c r="D321" s="88" t="s">
        <v>123</v>
      </c>
      <c r="E321" s="100">
        <v>18</v>
      </c>
      <c r="F321" s="147">
        <v>19.57</v>
      </c>
      <c r="G321" s="49">
        <f t="shared" si="68"/>
        <v>352.26</v>
      </c>
      <c r="H321" s="140"/>
      <c r="I321" s="141"/>
      <c r="J321" s="141"/>
      <c r="K321" s="141"/>
      <c r="L321" s="141"/>
      <c r="M321" s="141"/>
      <c r="N321" s="141"/>
    </row>
    <row r="322" spans="1:14" s="79" customFormat="1" ht="39.950000000000003" customHeight="1" x14ac:dyDescent="0.2">
      <c r="A322" s="50" t="s">
        <v>678</v>
      </c>
      <c r="B322" s="196">
        <v>93008</v>
      </c>
      <c r="C322" s="83" t="s">
        <v>353</v>
      </c>
      <c r="D322" s="84" t="s">
        <v>61</v>
      </c>
      <c r="E322" s="85">
        <v>1</v>
      </c>
      <c r="F322" s="147">
        <v>10.37</v>
      </c>
      <c r="G322" s="49">
        <f t="shared" si="68"/>
        <v>10.37</v>
      </c>
      <c r="H322" s="250"/>
      <c r="I322" s="251"/>
      <c r="J322" s="251"/>
      <c r="K322" s="251"/>
      <c r="L322" s="251"/>
      <c r="M322" s="251"/>
      <c r="N322" s="251"/>
    </row>
    <row r="323" spans="1:14" s="101" customFormat="1" ht="39.950000000000003" customHeight="1" thickBot="1" x14ac:dyDescent="0.25">
      <c r="A323" s="50" t="s">
        <v>679</v>
      </c>
      <c r="B323" s="132" t="s">
        <v>157</v>
      </c>
      <c r="C323" s="95" t="s">
        <v>158</v>
      </c>
      <c r="D323" s="99" t="s">
        <v>40</v>
      </c>
      <c r="E323" s="100">
        <v>1</v>
      </c>
      <c r="F323" s="153">
        <v>877.91</v>
      </c>
      <c r="G323" s="49">
        <f t="shared" si="68"/>
        <v>877.91</v>
      </c>
      <c r="H323" s="250"/>
      <c r="I323" s="251"/>
      <c r="J323" s="251"/>
      <c r="K323" s="251"/>
      <c r="L323" s="251"/>
      <c r="M323" s="251"/>
      <c r="N323" s="251"/>
    </row>
    <row r="324" spans="1:14" s="9" customFormat="1" ht="30" customHeight="1" thickBot="1" x14ac:dyDescent="0.25">
      <c r="A324" s="10">
        <v>25</v>
      </c>
      <c r="B324" s="13"/>
      <c r="C324" s="252" t="s">
        <v>159</v>
      </c>
      <c r="D324" s="253"/>
      <c r="E324" s="253"/>
      <c r="F324" s="254"/>
      <c r="G324" s="11">
        <f>SUM(G325:G333)</f>
        <v>1368.79</v>
      </c>
      <c r="H324" s="70"/>
    </row>
    <row r="325" spans="1:14" s="7" customFormat="1" ht="60" customHeight="1" x14ac:dyDescent="0.2">
      <c r="A325" s="46" t="s">
        <v>702</v>
      </c>
      <c r="B325" s="132" t="s">
        <v>160</v>
      </c>
      <c r="C325" s="143" t="s">
        <v>352</v>
      </c>
      <c r="D325" s="132" t="s">
        <v>123</v>
      </c>
      <c r="E325" s="144">
        <v>2</v>
      </c>
      <c r="F325" s="150">
        <v>127.1</v>
      </c>
      <c r="G325" s="49">
        <f t="shared" ref="G325:G333" si="69">TRUNC(E325*F325,2)</f>
        <v>254.2</v>
      </c>
      <c r="H325" s="250"/>
      <c r="I325" s="251"/>
      <c r="J325" s="251"/>
      <c r="K325" s="251"/>
      <c r="L325" s="251"/>
      <c r="M325" s="251"/>
      <c r="N325" s="251"/>
    </row>
    <row r="326" spans="1:14" s="7" customFormat="1" ht="60" customHeight="1" x14ac:dyDescent="0.2">
      <c r="A326" s="46" t="s">
        <v>703</v>
      </c>
      <c r="B326" s="191">
        <v>100560</v>
      </c>
      <c r="C326" s="77" t="s">
        <v>283</v>
      </c>
      <c r="D326" s="63" t="s">
        <v>40</v>
      </c>
      <c r="E326" s="103">
        <v>1</v>
      </c>
      <c r="F326" s="150">
        <v>71.89</v>
      </c>
      <c r="G326" s="49">
        <f t="shared" si="69"/>
        <v>71.89</v>
      </c>
      <c r="H326" s="250"/>
      <c r="I326" s="251"/>
      <c r="J326" s="251"/>
      <c r="K326" s="251"/>
      <c r="L326" s="251"/>
      <c r="M326" s="251"/>
      <c r="N326" s="251"/>
    </row>
    <row r="327" spans="1:14" s="79" customFormat="1" ht="39.950000000000003" customHeight="1" x14ac:dyDescent="0.2">
      <c r="A327" s="46" t="s">
        <v>704</v>
      </c>
      <c r="B327" s="132" t="s">
        <v>282</v>
      </c>
      <c r="C327" s="83" t="s">
        <v>290</v>
      </c>
      <c r="D327" s="84" t="s">
        <v>40</v>
      </c>
      <c r="E327" s="100">
        <v>1</v>
      </c>
      <c r="F327" s="147">
        <v>242.78</v>
      </c>
      <c r="G327" s="49">
        <f t="shared" si="69"/>
        <v>242.78</v>
      </c>
      <c r="H327" s="250"/>
      <c r="I327" s="251"/>
      <c r="J327" s="251"/>
      <c r="K327" s="251"/>
      <c r="L327" s="251"/>
      <c r="M327" s="251"/>
      <c r="N327" s="251"/>
    </row>
    <row r="328" spans="1:14" s="79" customFormat="1" ht="39.950000000000003" customHeight="1" x14ac:dyDescent="0.2">
      <c r="A328" s="46" t="s">
        <v>705</v>
      </c>
      <c r="B328" s="196" t="s">
        <v>284</v>
      </c>
      <c r="C328" s="83" t="s">
        <v>285</v>
      </c>
      <c r="D328" s="84" t="s">
        <v>40</v>
      </c>
      <c r="E328" s="100">
        <v>1</v>
      </c>
      <c r="F328" s="147">
        <v>190.13</v>
      </c>
      <c r="G328" s="49">
        <f t="shared" si="69"/>
        <v>190.13</v>
      </c>
      <c r="H328" s="250"/>
      <c r="I328" s="251"/>
      <c r="J328" s="251"/>
      <c r="K328" s="251"/>
      <c r="L328" s="251"/>
      <c r="M328" s="251"/>
      <c r="N328" s="251"/>
    </row>
    <row r="329" spans="1:14" s="79" customFormat="1" ht="39.950000000000003" customHeight="1" x14ac:dyDescent="0.2">
      <c r="A329" s="46" t="s">
        <v>706</v>
      </c>
      <c r="B329" s="196">
        <v>84798</v>
      </c>
      <c r="C329" s="83" t="s">
        <v>286</v>
      </c>
      <c r="D329" s="84" t="s">
        <v>40</v>
      </c>
      <c r="E329" s="100">
        <v>1</v>
      </c>
      <c r="F329" s="147">
        <v>258.98</v>
      </c>
      <c r="G329" s="49">
        <f t="shared" si="69"/>
        <v>258.98</v>
      </c>
      <c r="H329" s="250"/>
      <c r="I329" s="251"/>
      <c r="J329" s="251"/>
      <c r="K329" s="251"/>
      <c r="L329" s="251"/>
      <c r="M329" s="251"/>
      <c r="N329" s="251"/>
    </row>
    <row r="330" spans="1:14" s="79" customFormat="1" ht="39.950000000000003" customHeight="1" x14ac:dyDescent="0.2">
      <c r="A330" s="46" t="s">
        <v>707</v>
      </c>
      <c r="B330" s="196">
        <v>91871</v>
      </c>
      <c r="C330" s="145" t="s">
        <v>287</v>
      </c>
      <c r="D330" s="107" t="s">
        <v>61</v>
      </c>
      <c r="E330" s="146">
        <v>20</v>
      </c>
      <c r="F330" s="147">
        <v>9.08</v>
      </c>
      <c r="G330" s="49">
        <f t="shared" si="69"/>
        <v>181.6</v>
      </c>
      <c r="H330" s="250"/>
      <c r="I330" s="251"/>
      <c r="J330" s="251"/>
      <c r="K330" s="251"/>
      <c r="L330" s="251"/>
      <c r="M330" s="251"/>
      <c r="N330" s="251"/>
    </row>
    <row r="331" spans="1:14" s="79" customFormat="1" ht="39.950000000000003" customHeight="1" x14ac:dyDescent="0.2">
      <c r="A331" s="46" t="s">
        <v>708</v>
      </c>
      <c r="B331" s="196">
        <v>98261</v>
      </c>
      <c r="C331" s="83" t="s">
        <v>288</v>
      </c>
      <c r="D331" s="84" t="s">
        <v>61</v>
      </c>
      <c r="E331" s="100">
        <v>20</v>
      </c>
      <c r="F331" s="147">
        <v>2.8</v>
      </c>
      <c r="G331" s="49">
        <f t="shared" si="69"/>
        <v>56</v>
      </c>
      <c r="H331" s="250"/>
      <c r="I331" s="251"/>
      <c r="J331" s="251"/>
      <c r="K331" s="251"/>
      <c r="L331" s="251"/>
      <c r="M331" s="251"/>
      <c r="N331" s="251"/>
    </row>
    <row r="332" spans="1:14" s="79" customFormat="1" ht="39.950000000000003" customHeight="1" x14ac:dyDescent="0.2">
      <c r="A332" s="46" t="s">
        <v>709</v>
      </c>
      <c r="B332" s="196">
        <v>93358</v>
      </c>
      <c r="C332" s="83" t="s">
        <v>360</v>
      </c>
      <c r="D332" s="84" t="s">
        <v>22</v>
      </c>
      <c r="E332" s="100">
        <v>1.2</v>
      </c>
      <c r="F332" s="147">
        <v>58.74</v>
      </c>
      <c r="G332" s="49">
        <f t="shared" si="69"/>
        <v>70.48</v>
      </c>
      <c r="H332" s="250"/>
      <c r="I332" s="251"/>
      <c r="J332" s="251"/>
      <c r="K332" s="251"/>
      <c r="L332" s="251"/>
      <c r="M332" s="251"/>
      <c r="N332" s="251"/>
    </row>
    <row r="333" spans="1:14" s="79" customFormat="1" ht="39.950000000000003" customHeight="1" thickBot="1" x14ac:dyDescent="0.25">
      <c r="A333" s="46" t="s">
        <v>716</v>
      </c>
      <c r="B333" s="196">
        <v>96995</v>
      </c>
      <c r="C333" s="83" t="s">
        <v>289</v>
      </c>
      <c r="D333" s="84" t="s">
        <v>22</v>
      </c>
      <c r="E333" s="100">
        <v>1.2</v>
      </c>
      <c r="F333" s="147">
        <v>35.61</v>
      </c>
      <c r="G333" s="49">
        <f t="shared" si="69"/>
        <v>42.73</v>
      </c>
      <c r="H333" s="250"/>
      <c r="I333" s="251"/>
      <c r="J333" s="251"/>
      <c r="K333" s="251"/>
      <c r="L333" s="251"/>
      <c r="M333" s="251"/>
      <c r="N333" s="251"/>
    </row>
    <row r="334" spans="1:14" s="9" customFormat="1" ht="30" customHeight="1" thickBot="1" x14ac:dyDescent="0.25">
      <c r="A334" s="10">
        <v>26</v>
      </c>
      <c r="B334" s="13"/>
      <c r="C334" s="252" t="s">
        <v>166</v>
      </c>
      <c r="D334" s="253"/>
      <c r="E334" s="253"/>
      <c r="F334" s="254"/>
      <c r="G334" s="11">
        <f>SUM(G335:G336)</f>
        <v>6000.82</v>
      </c>
      <c r="H334" s="70"/>
    </row>
    <row r="335" spans="1:14" s="79" customFormat="1" ht="60" customHeight="1" x14ac:dyDescent="0.2">
      <c r="A335" s="78" t="s">
        <v>712</v>
      </c>
      <c r="B335" s="196" t="s">
        <v>167</v>
      </c>
      <c r="C335" s="93" t="s">
        <v>168</v>
      </c>
      <c r="D335" s="88" t="s">
        <v>40</v>
      </c>
      <c r="E335" s="89">
        <v>7</v>
      </c>
      <c r="F335" s="149">
        <v>705.2</v>
      </c>
      <c r="G335" s="49">
        <f t="shared" ref="G335:G336" si="70">TRUNC(E335*F335,2)</f>
        <v>4936.3999999999996</v>
      </c>
      <c r="H335" s="250"/>
      <c r="I335" s="251"/>
      <c r="J335" s="251"/>
      <c r="K335" s="251"/>
      <c r="L335" s="251"/>
      <c r="M335" s="251"/>
      <c r="N335" s="251"/>
    </row>
    <row r="336" spans="1:14" s="79" customFormat="1" ht="39.950000000000003" customHeight="1" thickBot="1" x14ac:dyDescent="0.25">
      <c r="A336" s="78" t="s">
        <v>713</v>
      </c>
      <c r="B336" s="132" t="s">
        <v>292</v>
      </c>
      <c r="C336" s="83" t="s">
        <v>169</v>
      </c>
      <c r="D336" s="84" t="s">
        <v>123</v>
      </c>
      <c r="E336" s="85">
        <v>7</v>
      </c>
      <c r="F336" s="86">
        <v>152.06</v>
      </c>
      <c r="G336" s="49">
        <f t="shared" si="70"/>
        <v>1064.42</v>
      </c>
      <c r="H336" s="250"/>
      <c r="I336" s="251"/>
      <c r="J336" s="251"/>
      <c r="K336" s="251"/>
      <c r="L336" s="251"/>
      <c r="M336" s="251"/>
      <c r="N336" s="251"/>
    </row>
    <row r="337" spans="1:14" s="9" customFormat="1" ht="30" customHeight="1" thickBot="1" x14ac:dyDescent="0.25">
      <c r="A337" s="10">
        <v>27</v>
      </c>
      <c r="B337" s="13"/>
      <c r="C337" s="252" t="s">
        <v>165</v>
      </c>
      <c r="D337" s="253"/>
      <c r="E337" s="253"/>
      <c r="F337" s="254"/>
      <c r="G337" s="11">
        <f>G338+G341+G345+G349+G354+G358+G362</f>
        <v>3973.4900000000002</v>
      </c>
      <c r="H337" s="70"/>
    </row>
    <row r="338" spans="1:14" s="9" customFormat="1" ht="30" customHeight="1" thickBot="1" x14ac:dyDescent="0.25">
      <c r="A338" s="60" t="s">
        <v>717</v>
      </c>
      <c r="B338" s="61"/>
      <c r="C338" s="255" t="s">
        <v>1021</v>
      </c>
      <c r="D338" s="256"/>
      <c r="E338" s="256"/>
      <c r="F338" s="257"/>
      <c r="G338" s="62">
        <f>SUM(G339:G340)</f>
        <v>666.42</v>
      </c>
      <c r="H338" s="70"/>
    </row>
    <row r="339" spans="1:14" s="79" customFormat="1" ht="39.950000000000003" customHeight="1" x14ac:dyDescent="0.2">
      <c r="A339" s="82" t="s">
        <v>889</v>
      </c>
      <c r="B339" s="107">
        <v>91785</v>
      </c>
      <c r="C339" s="83" t="s">
        <v>175</v>
      </c>
      <c r="D339" s="84" t="s">
        <v>61</v>
      </c>
      <c r="E339" s="106">
        <v>22</v>
      </c>
      <c r="F339" s="86">
        <v>28.4</v>
      </c>
      <c r="G339" s="49">
        <f t="shared" ref="G339:G340" si="71">TRUNC(E339*F339,2)</f>
        <v>624.79999999999995</v>
      </c>
      <c r="H339" s="250"/>
      <c r="I339" s="251"/>
      <c r="J339" s="251"/>
      <c r="K339" s="251"/>
      <c r="L339" s="251"/>
      <c r="M339" s="251"/>
      <c r="N339" s="251"/>
    </row>
    <row r="340" spans="1:14" s="79" customFormat="1" ht="39.950000000000003" customHeight="1" thickBot="1" x14ac:dyDescent="0.25">
      <c r="A340" s="82" t="s">
        <v>890</v>
      </c>
      <c r="B340" s="107">
        <v>94489</v>
      </c>
      <c r="C340" s="83" t="s">
        <v>176</v>
      </c>
      <c r="D340" s="84" t="s">
        <v>40</v>
      </c>
      <c r="E340" s="85">
        <v>2</v>
      </c>
      <c r="F340" s="86">
        <v>20.81</v>
      </c>
      <c r="G340" s="49">
        <f t="shared" si="71"/>
        <v>41.62</v>
      </c>
      <c r="H340" s="80"/>
      <c r="I340" s="91"/>
      <c r="J340" s="91"/>
      <c r="K340" s="91"/>
      <c r="L340" s="91"/>
      <c r="M340" s="91"/>
      <c r="N340" s="91"/>
    </row>
    <row r="341" spans="1:14" s="9" customFormat="1" ht="30" customHeight="1" thickBot="1" x14ac:dyDescent="0.25">
      <c r="A341" s="60" t="s">
        <v>718</v>
      </c>
      <c r="B341" s="61"/>
      <c r="C341" s="255" t="s">
        <v>171</v>
      </c>
      <c r="D341" s="256"/>
      <c r="E341" s="256"/>
      <c r="F341" s="257"/>
      <c r="G341" s="62">
        <f>SUM(G342:G344)</f>
        <v>1471.67</v>
      </c>
      <c r="H341" s="70"/>
    </row>
    <row r="342" spans="1:14" s="79" customFormat="1" ht="39.950000000000003" customHeight="1" x14ac:dyDescent="0.2">
      <c r="A342" s="82" t="s">
        <v>891</v>
      </c>
      <c r="B342" s="107">
        <v>88503</v>
      </c>
      <c r="C342" s="83" t="s">
        <v>170</v>
      </c>
      <c r="D342" s="84" t="s">
        <v>40</v>
      </c>
      <c r="E342" s="85">
        <v>1</v>
      </c>
      <c r="F342" s="86">
        <v>674.71</v>
      </c>
      <c r="G342" s="49">
        <f t="shared" ref="G342:G344" si="72">TRUNC(E342*F342,2)</f>
        <v>674.71</v>
      </c>
      <c r="H342" s="80"/>
      <c r="I342" s="87"/>
      <c r="J342" s="87"/>
      <c r="K342" s="87"/>
      <c r="L342" s="87"/>
      <c r="M342" s="87"/>
      <c r="N342" s="87"/>
    </row>
    <row r="343" spans="1:14" s="79" customFormat="1" ht="39.950000000000003" customHeight="1" x14ac:dyDescent="0.2">
      <c r="A343" s="82" t="s">
        <v>892</v>
      </c>
      <c r="B343" s="107">
        <v>91788</v>
      </c>
      <c r="C343" s="83" t="s">
        <v>172</v>
      </c>
      <c r="D343" s="84" t="s">
        <v>61</v>
      </c>
      <c r="E343" s="106">
        <v>30</v>
      </c>
      <c r="F343" s="86">
        <v>24.94</v>
      </c>
      <c r="G343" s="49">
        <f t="shared" si="72"/>
        <v>748.2</v>
      </c>
      <c r="H343" s="250"/>
      <c r="I343" s="251"/>
      <c r="J343" s="251"/>
      <c r="K343" s="251"/>
      <c r="L343" s="251"/>
      <c r="M343" s="251"/>
      <c r="N343" s="251"/>
    </row>
    <row r="344" spans="1:14" s="7" customFormat="1" ht="60" customHeight="1" thickBot="1" x14ac:dyDescent="0.25">
      <c r="A344" s="82" t="s">
        <v>893</v>
      </c>
      <c r="B344" s="191">
        <v>94492</v>
      </c>
      <c r="C344" s="77" t="s">
        <v>173</v>
      </c>
      <c r="D344" s="84" t="s">
        <v>40</v>
      </c>
      <c r="E344" s="48">
        <v>1</v>
      </c>
      <c r="F344" s="90">
        <v>48.76</v>
      </c>
      <c r="G344" s="49">
        <f t="shared" si="72"/>
        <v>48.76</v>
      </c>
      <c r="H344" s="250"/>
      <c r="I344" s="251"/>
      <c r="J344" s="251"/>
      <c r="K344" s="251"/>
      <c r="L344" s="251"/>
      <c r="M344" s="251"/>
      <c r="N344" s="251"/>
    </row>
    <row r="345" spans="1:14" s="9" customFormat="1" ht="30" customHeight="1" thickBot="1" x14ac:dyDescent="0.25">
      <c r="A345" s="60" t="s">
        <v>894</v>
      </c>
      <c r="B345" s="61"/>
      <c r="C345" s="255" t="s">
        <v>177</v>
      </c>
      <c r="D345" s="256"/>
      <c r="E345" s="256"/>
      <c r="F345" s="257"/>
      <c r="G345" s="62">
        <f>SUM(G346:G348)</f>
        <v>569.55000000000007</v>
      </c>
      <c r="H345" s="70"/>
    </row>
    <row r="346" spans="1:14" s="79" customFormat="1" ht="39.950000000000003" customHeight="1" x14ac:dyDescent="0.2">
      <c r="A346" s="82" t="s">
        <v>895</v>
      </c>
      <c r="B346" s="107">
        <v>91785</v>
      </c>
      <c r="C346" s="83" t="s">
        <v>178</v>
      </c>
      <c r="D346" s="84" t="s">
        <v>61</v>
      </c>
      <c r="E346" s="106">
        <v>6</v>
      </c>
      <c r="F346" s="86">
        <v>28.4</v>
      </c>
      <c r="G346" s="49">
        <f t="shared" ref="G346:G348" si="73">TRUNC(E346*F346,2)</f>
        <v>170.4</v>
      </c>
      <c r="H346" s="250"/>
      <c r="I346" s="251"/>
      <c r="J346" s="251"/>
      <c r="K346" s="251"/>
      <c r="L346" s="251"/>
      <c r="M346" s="251"/>
      <c r="N346" s="251"/>
    </row>
    <row r="347" spans="1:14" s="7" customFormat="1" ht="60" customHeight="1" x14ac:dyDescent="0.2">
      <c r="A347" s="82" t="s">
        <v>896</v>
      </c>
      <c r="B347" s="191">
        <v>89957</v>
      </c>
      <c r="C347" s="77" t="s">
        <v>179</v>
      </c>
      <c r="D347" s="84" t="s">
        <v>40</v>
      </c>
      <c r="E347" s="48">
        <v>3</v>
      </c>
      <c r="F347" s="90">
        <v>93.93</v>
      </c>
      <c r="G347" s="49">
        <f t="shared" si="73"/>
        <v>281.79000000000002</v>
      </c>
      <c r="H347" s="250"/>
      <c r="I347" s="251"/>
      <c r="J347" s="251"/>
      <c r="K347" s="251"/>
      <c r="L347" s="251"/>
      <c r="M347" s="251"/>
      <c r="N347" s="251"/>
    </row>
    <row r="348" spans="1:14" s="79" customFormat="1" ht="39.950000000000003" customHeight="1" thickBot="1" x14ac:dyDescent="0.25">
      <c r="A348" s="82" t="s">
        <v>897</v>
      </c>
      <c r="B348" s="107">
        <v>89987</v>
      </c>
      <c r="C348" s="83" t="s">
        <v>989</v>
      </c>
      <c r="D348" s="84" t="s">
        <v>40</v>
      </c>
      <c r="E348" s="85">
        <v>2</v>
      </c>
      <c r="F348" s="152">
        <v>58.68</v>
      </c>
      <c r="G348" s="49">
        <f t="shared" si="73"/>
        <v>117.36</v>
      </c>
      <c r="H348" s="250"/>
      <c r="I348" s="251"/>
      <c r="J348" s="251"/>
      <c r="K348" s="251"/>
      <c r="L348" s="251"/>
      <c r="M348" s="251"/>
      <c r="N348" s="251"/>
    </row>
    <row r="349" spans="1:14" s="9" customFormat="1" ht="30" customHeight="1" thickBot="1" x14ac:dyDescent="0.25">
      <c r="A349" s="60" t="s">
        <v>898</v>
      </c>
      <c r="B349" s="61"/>
      <c r="C349" s="255" t="s">
        <v>180</v>
      </c>
      <c r="D349" s="256"/>
      <c r="E349" s="256"/>
      <c r="F349" s="257"/>
      <c r="G349" s="62">
        <f>SUM(G350:G353)</f>
        <v>531.16000000000008</v>
      </c>
      <c r="H349" s="70"/>
    </row>
    <row r="350" spans="1:14" s="79" customFormat="1" ht="39.950000000000003" customHeight="1" x14ac:dyDescent="0.2">
      <c r="A350" s="82" t="s">
        <v>899</v>
      </c>
      <c r="B350" s="107">
        <v>91785</v>
      </c>
      <c r="C350" s="83" t="s">
        <v>178</v>
      </c>
      <c r="D350" s="84" t="s">
        <v>61</v>
      </c>
      <c r="E350" s="106">
        <v>2.6</v>
      </c>
      <c r="F350" s="86">
        <v>28.4</v>
      </c>
      <c r="G350" s="49">
        <f t="shared" ref="G350:G353" si="74">TRUNC(E350*F350,2)</f>
        <v>73.84</v>
      </c>
      <c r="H350" s="250"/>
      <c r="I350" s="251"/>
      <c r="J350" s="251"/>
      <c r="K350" s="251"/>
      <c r="L350" s="251"/>
      <c r="M350" s="251"/>
      <c r="N350" s="251"/>
    </row>
    <row r="351" spans="1:14" s="7" customFormat="1" ht="60" customHeight="1" x14ac:dyDescent="0.2">
      <c r="A351" s="82" t="s">
        <v>900</v>
      </c>
      <c r="B351" s="191">
        <v>89957</v>
      </c>
      <c r="C351" s="77" t="s">
        <v>179</v>
      </c>
      <c r="D351" s="84" t="s">
        <v>40</v>
      </c>
      <c r="E351" s="48">
        <v>4</v>
      </c>
      <c r="F351" s="90">
        <v>93.93</v>
      </c>
      <c r="G351" s="49">
        <f t="shared" si="74"/>
        <v>375.72</v>
      </c>
      <c r="H351" s="250"/>
      <c r="I351" s="251"/>
      <c r="J351" s="251"/>
      <c r="K351" s="251"/>
      <c r="L351" s="251"/>
      <c r="M351" s="251"/>
      <c r="N351" s="251"/>
    </row>
    <row r="352" spans="1:14" s="79" customFormat="1" ht="39.950000000000003" customHeight="1" x14ac:dyDescent="0.2">
      <c r="A352" s="82" t="s">
        <v>901</v>
      </c>
      <c r="B352" s="107">
        <v>89351</v>
      </c>
      <c r="C352" s="83" t="s">
        <v>309</v>
      </c>
      <c r="D352" s="84" t="s">
        <v>40</v>
      </c>
      <c r="E352" s="85">
        <v>1</v>
      </c>
      <c r="F352" s="152">
        <v>22.92</v>
      </c>
      <c r="G352" s="49">
        <f t="shared" si="74"/>
        <v>22.92</v>
      </c>
      <c r="H352" s="250"/>
      <c r="I352" s="251"/>
      <c r="J352" s="251"/>
      <c r="K352" s="251"/>
      <c r="L352" s="251"/>
      <c r="M352" s="251"/>
      <c r="N352" s="251"/>
    </row>
    <row r="353" spans="1:14" s="79" customFormat="1" ht="39.950000000000003" customHeight="1" thickBot="1" x14ac:dyDescent="0.25">
      <c r="A353" s="82" t="s">
        <v>902</v>
      </c>
      <c r="B353" s="107">
        <v>89987</v>
      </c>
      <c r="C353" s="83" t="s">
        <v>989</v>
      </c>
      <c r="D353" s="84" t="s">
        <v>40</v>
      </c>
      <c r="E353" s="85">
        <v>1</v>
      </c>
      <c r="F353" s="152">
        <v>58.68</v>
      </c>
      <c r="G353" s="49">
        <f t="shared" si="74"/>
        <v>58.68</v>
      </c>
      <c r="H353" s="250"/>
      <c r="I353" s="251"/>
      <c r="J353" s="251"/>
      <c r="K353" s="251"/>
      <c r="L353" s="251"/>
      <c r="M353" s="251"/>
      <c r="N353" s="251"/>
    </row>
    <row r="354" spans="1:14" s="9" customFormat="1" ht="30" customHeight="1" thickBot="1" x14ac:dyDescent="0.25">
      <c r="A354" s="60" t="s">
        <v>903</v>
      </c>
      <c r="B354" s="61"/>
      <c r="C354" s="255" t="s">
        <v>293</v>
      </c>
      <c r="D354" s="256"/>
      <c r="E354" s="256"/>
      <c r="F354" s="257"/>
      <c r="G354" s="62">
        <f>SUM(G355:G357)</f>
        <v>226.45000000000002</v>
      </c>
      <c r="H354" s="70"/>
    </row>
    <row r="355" spans="1:14" s="79" customFormat="1" ht="39.950000000000003" customHeight="1" x14ac:dyDescent="0.2">
      <c r="A355" s="82" t="s">
        <v>904</v>
      </c>
      <c r="B355" s="107">
        <v>91785</v>
      </c>
      <c r="C355" s="83" t="s">
        <v>178</v>
      </c>
      <c r="D355" s="84" t="s">
        <v>61</v>
      </c>
      <c r="E355" s="106">
        <v>2.6</v>
      </c>
      <c r="F355" s="86">
        <v>28.4</v>
      </c>
      <c r="G355" s="49">
        <f t="shared" ref="G355:G357" si="75">TRUNC(E355*F355,2)</f>
        <v>73.84</v>
      </c>
      <c r="H355" s="250"/>
      <c r="I355" s="251"/>
      <c r="J355" s="251"/>
      <c r="K355" s="251"/>
      <c r="L355" s="251"/>
      <c r="M355" s="251"/>
      <c r="N355" s="251"/>
    </row>
    <row r="356" spans="1:14" s="7" customFormat="1" ht="60" customHeight="1" x14ac:dyDescent="0.2">
      <c r="A356" s="82" t="s">
        <v>905</v>
      </c>
      <c r="B356" s="191">
        <v>89957</v>
      </c>
      <c r="C356" s="77" t="s">
        <v>179</v>
      </c>
      <c r="D356" s="84" t="s">
        <v>40</v>
      </c>
      <c r="E356" s="48">
        <v>1</v>
      </c>
      <c r="F356" s="90">
        <v>93.93</v>
      </c>
      <c r="G356" s="49">
        <f t="shared" si="75"/>
        <v>93.93</v>
      </c>
      <c r="H356" s="250"/>
      <c r="I356" s="251"/>
      <c r="J356" s="251"/>
      <c r="K356" s="251"/>
      <c r="L356" s="251"/>
      <c r="M356" s="251"/>
      <c r="N356" s="251"/>
    </row>
    <row r="357" spans="1:14" s="79" customFormat="1" ht="39.950000000000003" customHeight="1" thickBot="1" x14ac:dyDescent="0.25">
      <c r="A357" s="82" t="s">
        <v>906</v>
      </c>
      <c r="B357" s="107">
        <v>89987</v>
      </c>
      <c r="C357" s="83" t="s">
        <v>989</v>
      </c>
      <c r="D357" s="84" t="s">
        <v>40</v>
      </c>
      <c r="E357" s="85">
        <v>1</v>
      </c>
      <c r="F357" s="152">
        <v>58.68</v>
      </c>
      <c r="G357" s="49">
        <f t="shared" si="75"/>
        <v>58.68</v>
      </c>
      <c r="H357" s="250"/>
      <c r="I357" s="251"/>
      <c r="J357" s="251"/>
      <c r="K357" s="251"/>
      <c r="L357" s="251"/>
      <c r="M357" s="251"/>
      <c r="N357" s="251"/>
    </row>
    <row r="358" spans="1:14" s="9" customFormat="1" ht="30" customHeight="1" thickBot="1" x14ac:dyDescent="0.25">
      <c r="A358" s="60" t="s">
        <v>907</v>
      </c>
      <c r="B358" s="61"/>
      <c r="C358" s="255" t="s">
        <v>728</v>
      </c>
      <c r="D358" s="256"/>
      <c r="E358" s="256"/>
      <c r="F358" s="257"/>
      <c r="G358" s="62">
        <f>SUM(G359:G361)</f>
        <v>320.38000000000005</v>
      </c>
      <c r="H358" s="70"/>
    </row>
    <row r="359" spans="1:14" s="79" customFormat="1" ht="39.950000000000003" customHeight="1" x14ac:dyDescent="0.2">
      <c r="A359" s="82" t="s">
        <v>908</v>
      </c>
      <c r="B359" s="107">
        <v>91785</v>
      </c>
      <c r="C359" s="83" t="s">
        <v>178</v>
      </c>
      <c r="D359" s="84" t="s">
        <v>61</v>
      </c>
      <c r="E359" s="106">
        <v>2.6</v>
      </c>
      <c r="F359" s="86">
        <v>28.4</v>
      </c>
      <c r="G359" s="49">
        <f t="shared" ref="G359:G361" si="76">TRUNC(E359*F359,2)</f>
        <v>73.84</v>
      </c>
      <c r="H359" s="250"/>
      <c r="I359" s="251"/>
      <c r="J359" s="251"/>
      <c r="K359" s="251"/>
      <c r="L359" s="251"/>
      <c r="M359" s="251"/>
      <c r="N359" s="251"/>
    </row>
    <row r="360" spans="1:14" s="7" customFormat="1" ht="60" customHeight="1" x14ac:dyDescent="0.2">
      <c r="A360" s="82" t="s">
        <v>909</v>
      </c>
      <c r="B360" s="191">
        <v>89957</v>
      </c>
      <c r="C360" s="77" t="s">
        <v>179</v>
      </c>
      <c r="D360" s="84" t="s">
        <v>40</v>
      </c>
      <c r="E360" s="48">
        <v>2</v>
      </c>
      <c r="F360" s="90">
        <v>93.93</v>
      </c>
      <c r="G360" s="49">
        <f t="shared" si="76"/>
        <v>187.86</v>
      </c>
      <c r="H360" s="250"/>
      <c r="I360" s="251"/>
      <c r="J360" s="251"/>
      <c r="K360" s="251"/>
      <c r="L360" s="251"/>
      <c r="M360" s="251"/>
      <c r="N360" s="251"/>
    </row>
    <row r="361" spans="1:14" s="79" customFormat="1" ht="39.950000000000003" customHeight="1" thickBot="1" x14ac:dyDescent="0.25">
      <c r="A361" s="82" t="s">
        <v>910</v>
      </c>
      <c r="B361" s="107">
        <v>89987</v>
      </c>
      <c r="C361" s="83" t="s">
        <v>989</v>
      </c>
      <c r="D361" s="84" t="s">
        <v>40</v>
      </c>
      <c r="E361" s="85">
        <v>1</v>
      </c>
      <c r="F361" s="152">
        <v>58.68</v>
      </c>
      <c r="G361" s="49">
        <f t="shared" si="76"/>
        <v>58.68</v>
      </c>
      <c r="H361" s="250"/>
      <c r="I361" s="251"/>
      <c r="J361" s="251"/>
      <c r="K361" s="251"/>
      <c r="L361" s="251"/>
      <c r="M361" s="251"/>
      <c r="N361" s="251"/>
    </row>
    <row r="362" spans="1:14" s="9" customFormat="1" ht="30" customHeight="1" thickBot="1" x14ac:dyDescent="0.25">
      <c r="A362" s="60" t="s">
        <v>911</v>
      </c>
      <c r="B362" s="61"/>
      <c r="C362" s="255" t="s">
        <v>734</v>
      </c>
      <c r="D362" s="256"/>
      <c r="E362" s="256"/>
      <c r="F362" s="257"/>
      <c r="G362" s="62">
        <f>SUM(G363:G363)</f>
        <v>187.86</v>
      </c>
      <c r="H362" s="70"/>
    </row>
    <row r="363" spans="1:14" s="7" customFormat="1" ht="60" customHeight="1" thickBot="1" x14ac:dyDescent="0.25">
      <c r="A363" s="82" t="s">
        <v>691</v>
      </c>
      <c r="B363" s="191">
        <v>89957</v>
      </c>
      <c r="C363" s="77" t="s">
        <v>179</v>
      </c>
      <c r="D363" s="84" t="s">
        <v>40</v>
      </c>
      <c r="E363" s="104">
        <v>2</v>
      </c>
      <c r="F363" s="90">
        <v>93.93</v>
      </c>
      <c r="G363" s="49">
        <f t="shared" ref="G363" si="77">TRUNC(E363*F363,2)</f>
        <v>187.86</v>
      </c>
      <c r="H363" s="250"/>
      <c r="I363" s="251"/>
      <c r="J363" s="251"/>
      <c r="K363" s="251"/>
      <c r="L363" s="251"/>
      <c r="M363" s="251"/>
      <c r="N363" s="251"/>
    </row>
    <row r="364" spans="1:14" s="9" customFormat="1" ht="30" customHeight="1" thickBot="1" x14ac:dyDescent="0.25">
      <c r="A364" s="10">
        <v>28</v>
      </c>
      <c r="B364" s="13"/>
      <c r="C364" s="252" t="s">
        <v>181</v>
      </c>
      <c r="D364" s="253"/>
      <c r="E364" s="253"/>
      <c r="F364" s="254"/>
      <c r="G364" s="11">
        <f>G365+G371+G374+G377</f>
        <v>16179.550000000001</v>
      </c>
      <c r="H364" s="70"/>
    </row>
    <row r="365" spans="1:14" s="9" customFormat="1" ht="30" customHeight="1" thickBot="1" x14ac:dyDescent="0.25">
      <c r="A365" s="60" t="s">
        <v>719</v>
      </c>
      <c r="B365" s="61"/>
      <c r="C365" s="255" t="s">
        <v>182</v>
      </c>
      <c r="D365" s="256"/>
      <c r="E365" s="256"/>
      <c r="F365" s="257"/>
      <c r="G365" s="62">
        <f>SUM(G366:G370)</f>
        <v>3050.1500000000005</v>
      </c>
      <c r="H365" s="70"/>
    </row>
    <row r="366" spans="1:14" s="7" customFormat="1" ht="80.099999999999994" customHeight="1" x14ac:dyDescent="0.2">
      <c r="A366" s="46" t="s">
        <v>720</v>
      </c>
      <c r="B366" s="191">
        <v>91792</v>
      </c>
      <c r="C366" s="77" t="s">
        <v>184</v>
      </c>
      <c r="D366" s="84" t="s">
        <v>61</v>
      </c>
      <c r="E366" s="104">
        <v>5.0999999999999996</v>
      </c>
      <c r="F366" s="90">
        <v>37.21</v>
      </c>
      <c r="G366" s="49">
        <f t="shared" ref="G366:G370" si="78">TRUNC(E366*F366,2)</f>
        <v>189.77</v>
      </c>
      <c r="H366" s="250"/>
      <c r="I366" s="251"/>
      <c r="J366" s="251"/>
      <c r="K366" s="251"/>
      <c r="L366" s="251"/>
      <c r="M366" s="251"/>
      <c r="N366" s="251"/>
    </row>
    <row r="367" spans="1:14" s="7" customFormat="1" ht="80.099999999999994" customHeight="1" x14ac:dyDescent="0.2">
      <c r="A367" s="46" t="s">
        <v>721</v>
      </c>
      <c r="B367" s="191">
        <v>91793</v>
      </c>
      <c r="C367" s="77" t="s">
        <v>185</v>
      </c>
      <c r="D367" s="84" t="s">
        <v>61</v>
      </c>
      <c r="E367" s="104">
        <v>16.399999999999999</v>
      </c>
      <c r="F367" s="90">
        <v>54.24</v>
      </c>
      <c r="G367" s="49">
        <f t="shared" si="78"/>
        <v>889.53</v>
      </c>
      <c r="H367" s="250"/>
      <c r="I367" s="251"/>
      <c r="J367" s="251"/>
      <c r="K367" s="251"/>
      <c r="L367" s="251"/>
      <c r="M367" s="251"/>
      <c r="N367" s="251"/>
    </row>
    <row r="368" spans="1:14" s="7" customFormat="1" ht="80.099999999999994" customHeight="1" x14ac:dyDescent="0.2">
      <c r="A368" s="46" t="s">
        <v>914</v>
      </c>
      <c r="B368" s="191">
        <v>91795</v>
      </c>
      <c r="C368" s="77" t="s">
        <v>186</v>
      </c>
      <c r="D368" s="84" t="s">
        <v>61</v>
      </c>
      <c r="E368" s="104">
        <v>37.5</v>
      </c>
      <c r="F368" s="90">
        <v>40.68</v>
      </c>
      <c r="G368" s="49">
        <f t="shared" si="78"/>
        <v>1525.5</v>
      </c>
      <c r="H368" s="250"/>
      <c r="I368" s="251"/>
      <c r="J368" s="251"/>
      <c r="K368" s="251"/>
      <c r="L368" s="251"/>
      <c r="M368" s="251"/>
      <c r="N368" s="251"/>
    </row>
    <row r="369" spans="1:14" s="7" customFormat="1" ht="60" customHeight="1" x14ac:dyDescent="0.2">
      <c r="A369" s="46" t="s">
        <v>915</v>
      </c>
      <c r="B369" s="107" t="s">
        <v>294</v>
      </c>
      <c r="C369" s="93" t="s">
        <v>187</v>
      </c>
      <c r="D369" s="84" t="s">
        <v>40</v>
      </c>
      <c r="E369" s="106">
        <v>5</v>
      </c>
      <c r="F369" s="86">
        <v>42.86</v>
      </c>
      <c r="G369" s="49">
        <f t="shared" si="78"/>
        <v>214.3</v>
      </c>
      <c r="H369" s="250"/>
      <c r="I369" s="251"/>
      <c r="J369" s="251"/>
      <c r="K369" s="251"/>
      <c r="L369" s="251"/>
      <c r="M369" s="251"/>
      <c r="N369" s="251"/>
    </row>
    <row r="370" spans="1:14" s="79" customFormat="1" ht="39.950000000000003" customHeight="1" thickBot="1" x14ac:dyDescent="0.25">
      <c r="A370" s="46" t="s">
        <v>916</v>
      </c>
      <c r="B370" s="107" t="s">
        <v>295</v>
      </c>
      <c r="C370" s="83" t="s">
        <v>188</v>
      </c>
      <c r="D370" s="84" t="s">
        <v>40</v>
      </c>
      <c r="E370" s="106">
        <v>5</v>
      </c>
      <c r="F370" s="152">
        <v>46.21</v>
      </c>
      <c r="G370" s="49">
        <f t="shared" si="78"/>
        <v>231.05</v>
      </c>
      <c r="H370" s="250"/>
      <c r="I370" s="251"/>
      <c r="J370" s="251"/>
      <c r="K370" s="251"/>
      <c r="L370" s="251"/>
      <c r="M370" s="251"/>
      <c r="N370" s="251"/>
    </row>
    <row r="371" spans="1:14" s="9" customFormat="1" ht="30" customHeight="1" thickBot="1" x14ac:dyDescent="0.25">
      <c r="A371" s="60" t="s">
        <v>722</v>
      </c>
      <c r="B371" s="61"/>
      <c r="C371" s="255" t="s">
        <v>183</v>
      </c>
      <c r="D371" s="256"/>
      <c r="E371" s="256"/>
      <c r="F371" s="257"/>
      <c r="G371" s="62">
        <f>SUM(G372:G373)</f>
        <v>1160.01</v>
      </c>
      <c r="H371" s="70"/>
    </row>
    <row r="372" spans="1:14" s="7" customFormat="1" ht="80.099999999999994" customHeight="1" x14ac:dyDescent="0.2">
      <c r="A372" s="46" t="s">
        <v>723</v>
      </c>
      <c r="B372" s="191">
        <v>91793</v>
      </c>
      <c r="C372" s="77" t="s">
        <v>354</v>
      </c>
      <c r="D372" s="84" t="s">
        <v>61</v>
      </c>
      <c r="E372" s="104">
        <v>21</v>
      </c>
      <c r="F372" s="90">
        <v>54.24</v>
      </c>
      <c r="G372" s="49">
        <f t="shared" ref="G372:G373" si="79">TRUNC(E372*F372,2)</f>
        <v>1139.04</v>
      </c>
      <c r="H372" s="250"/>
      <c r="I372" s="251"/>
      <c r="J372" s="251"/>
      <c r="K372" s="251"/>
      <c r="L372" s="251"/>
      <c r="M372" s="251"/>
      <c r="N372" s="251"/>
    </row>
    <row r="373" spans="1:14" s="79" customFormat="1" ht="39.950000000000003" customHeight="1" thickBot="1" x14ac:dyDescent="0.25">
      <c r="A373" s="46" t="s">
        <v>724</v>
      </c>
      <c r="B373" s="107" t="s">
        <v>296</v>
      </c>
      <c r="C373" s="83" t="s">
        <v>189</v>
      </c>
      <c r="D373" s="84" t="s">
        <v>40</v>
      </c>
      <c r="E373" s="106">
        <v>3</v>
      </c>
      <c r="F373" s="86">
        <v>6.99</v>
      </c>
      <c r="G373" s="49">
        <f t="shared" si="79"/>
        <v>20.97</v>
      </c>
      <c r="H373" s="250"/>
      <c r="I373" s="251"/>
      <c r="J373" s="251"/>
      <c r="K373" s="251"/>
      <c r="L373" s="251"/>
      <c r="M373" s="251"/>
      <c r="N373" s="251"/>
    </row>
    <row r="374" spans="1:14" s="9" customFormat="1" ht="30" customHeight="1" thickBot="1" x14ac:dyDescent="0.25">
      <c r="A374" s="60" t="s">
        <v>725</v>
      </c>
      <c r="B374" s="61"/>
      <c r="C374" s="255" t="s">
        <v>190</v>
      </c>
      <c r="D374" s="256"/>
      <c r="E374" s="256"/>
      <c r="F374" s="257"/>
      <c r="G374" s="62">
        <f>SUM(G375:G376)</f>
        <v>2707.9</v>
      </c>
      <c r="H374" s="70"/>
    </row>
    <row r="375" spans="1:14" s="79" customFormat="1" ht="60" customHeight="1" x14ac:dyDescent="0.2">
      <c r="A375" s="82" t="s">
        <v>726</v>
      </c>
      <c r="B375" s="107">
        <v>97902</v>
      </c>
      <c r="C375" s="83" t="s">
        <v>737</v>
      </c>
      <c r="D375" s="84" t="s">
        <v>40</v>
      </c>
      <c r="E375" s="106">
        <v>5</v>
      </c>
      <c r="F375" s="86">
        <v>439.71</v>
      </c>
      <c r="G375" s="49">
        <f t="shared" ref="G375:G376" si="80">TRUNC(E375*F375,2)</f>
        <v>2198.5500000000002</v>
      </c>
      <c r="H375" s="250"/>
      <c r="I375" s="251"/>
      <c r="J375" s="251"/>
      <c r="K375" s="251"/>
      <c r="L375" s="251"/>
      <c r="M375" s="251"/>
      <c r="N375" s="251"/>
    </row>
    <row r="376" spans="1:14" s="79" customFormat="1" ht="60" customHeight="1" thickBot="1" x14ac:dyDescent="0.25">
      <c r="A376" s="82" t="s">
        <v>727</v>
      </c>
      <c r="B376" s="107">
        <v>98105</v>
      </c>
      <c r="C376" s="83" t="s">
        <v>738</v>
      </c>
      <c r="D376" s="84" t="s">
        <v>40</v>
      </c>
      <c r="E376" s="106">
        <v>1</v>
      </c>
      <c r="F376" s="86">
        <v>509.35</v>
      </c>
      <c r="G376" s="49">
        <f t="shared" si="80"/>
        <v>509.35</v>
      </c>
      <c r="H376" s="250"/>
      <c r="I376" s="251"/>
      <c r="J376" s="251"/>
      <c r="K376" s="251"/>
      <c r="L376" s="251"/>
      <c r="M376" s="251"/>
      <c r="N376" s="251"/>
    </row>
    <row r="377" spans="1:14" s="9" customFormat="1" ht="30" customHeight="1" thickBot="1" x14ac:dyDescent="0.25">
      <c r="A377" s="60" t="s">
        <v>729</v>
      </c>
      <c r="B377" s="61"/>
      <c r="C377" s="255" t="s">
        <v>191</v>
      </c>
      <c r="D377" s="256"/>
      <c r="E377" s="256"/>
      <c r="F377" s="257"/>
      <c r="G377" s="62">
        <f>SUM(G378:G380)</f>
        <v>9261.49</v>
      </c>
      <c r="H377" s="70"/>
    </row>
    <row r="378" spans="1:14" s="7" customFormat="1" ht="60" customHeight="1" x14ac:dyDescent="0.2">
      <c r="A378" s="46" t="s">
        <v>730</v>
      </c>
      <c r="B378" s="191">
        <v>98067</v>
      </c>
      <c r="C378" s="77" t="s">
        <v>192</v>
      </c>
      <c r="D378" s="84" t="s">
        <v>40</v>
      </c>
      <c r="E378" s="48">
        <v>1</v>
      </c>
      <c r="F378" s="90">
        <v>5167.79</v>
      </c>
      <c r="G378" s="49">
        <f t="shared" ref="G378:G380" si="81">TRUNC(E378*F378,2)</f>
        <v>5167.79</v>
      </c>
      <c r="H378" s="250"/>
      <c r="I378" s="251"/>
      <c r="J378" s="251"/>
      <c r="K378" s="251"/>
      <c r="L378" s="251"/>
      <c r="M378" s="251"/>
      <c r="N378" s="251"/>
    </row>
    <row r="379" spans="1:14" s="79" customFormat="1" ht="39.950000000000003" customHeight="1" x14ac:dyDescent="0.2">
      <c r="A379" s="46" t="s">
        <v>731</v>
      </c>
      <c r="B379" s="107">
        <v>98078</v>
      </c>
      <c r="C379" s="83" t="s">
        <v>193</v>
      </c>
      <c r="D379" s="84" t="s">
        <v>40</v>
      </c>
      <c r="E379" s="48">
        <v>1</v>
      </c>
      <c r="F379" s="90">
        <v>3145.22</v>
      </c>
      <c r="G379" s="49">
        <f t="shared" si="81"/>
        <v>3145.22</v>
      </c>
      <c r="H379" s="80"/>
      <c r="I379" s="92"/>
      <c r="J379" s="92"/>
      <c r="K379" s="92"/>
      <c r="L379" s="92"/>
      <c r="M379" s="92"/>
      <c r="N379" s="92"/>
    </row>
    <row r="380" spans="1:14" s="7" customFormat="1" ht="60" customHeight="1" thickBot="1" x14ac:dyDescent="0.25">
      <c r="A380" s="46" t="s">
        <v>732</v>
      </c>
      <c r="B380" s="107" t="s">
        <v>740</v>
      </c>
      <c r="C380" s="77" t="s">
        <v>739</v>
      </c>
      <c r="D380" s="84" t="s">
        <v>40</v>
      </c>
      <c r="E380" s="48">
        <v>2</v>
      </c>
      <c r="F380" s="90">
        <v>474.24</v>
      </c>
      <c r="G380" s="49">
        <f t="shared" si="81"/>
        <v>948.48</v>
      </c>
      <c r="H380" s="250"/>
      <c r="I380" s="251"/>
      <c r="J380" s="251"/>
      <c r="K380" s="251"/>
      <c r="L380" s="251"/>
      <c r="M380" s="251"/>
      <c r="N380" s="251"/>
    </row>
    <row r="381" spans="1:14" s="9" customFormat="1" ht="30" customHeight="1" thickBot="1" x14ac:dyDescent="0.25">
      <c r="A381" s="10">
        <v>29</v>
      </c>
      <c r="B381" s="13"/>
      <c r="C381" s="252" t="s">
        <v>194</v>
      </c>
      <c r="D381" s="253"/>
      <c r="E381" s="253"/>
      <c r="F381" s="254"/>
      <c r="G381" s="11">
        <f>SUM(G382:G383)</f>
        <v>1403.64</v>
      </c>
      <c r="H381" s="70"/>
    </row>
    <row r="382" spans="1:14" s="7" customFormat="1" ht="60" customHeight="1" x14ac:dyDescent="0.2">
      <c r="A382" s="46" t="s">
        <v>735</v>
      </c>
      <c r="B382" s="191">
        <v>91791</v>
      </c>
      <c r="C382" s="77" t="s">
        <v>195</v>
      </c>
      <c r="D382" s="84" t="s">
        <v>61</v>
      </c>
      <c r="E382" s="142">
        <v>27</v>
      </c>
      <c r="F382" s="90">
        <v>48.1</v>
      </c>
      <c r="G382" s="49">
        <f t="shared" ref="G382:G383" si="82">TRUNC(E382*F382,2)</f>
        <v>1298.7</v>
      </c>
      <c r="H382" s="250"/>
      <c r="I382" s="251"/>
      <c r="J382" s="251"/>
      <c r="K382" s="251"/>
      <c r="L382" s="251"/>
      <c r="M382" s="251"/>
      <c r="N382" s="251"/>
    </row>
    <row r="383" spans="1:14" s="79" customFormat="1" ht="39.950000000000003" customHeight="1" thickBot="1" x14ac:dyDescent="0.25">
      <c r="A383" s="46" t="s">
        <v>736</v>
      </c>
      <c r="B383" s="107" t="s">
        <v>335</v>
      </c>
      <c r="C383" s="83" t="s">
        <v>336</v>
      </c>
      <c r="D383" s="84" t="s">
        <v>40</v>
      </c>
      <c r="E383" s="106">
        <v>9</v>
      </c>
      <c r="F383" s="86">
        <v>11.66</v>
      </c>
      <c r="G383" s="49">
        <f t="shared" si="82"/>
        <v>104.94</v>
      </c>
      <c r="H383" s="250"/>
      <c r="I383" s="251"/>
      <c r="J383" s="251"/>
      <c r="K383" s="251"/>
      <c r="L383" s="251"/>
      <c r="M383" s="251"/>
      <c r="N383" s="251"/>
    </row>
    <row r="384" spans="1:14" s="9" customFormat="1" ht="30" customHeight="1" thickBot="1" x14ac:dyDescent="0.25">
      <c r="A384" s="10">
        <v>30</v>
      </c>
      <c r="B384" s="13"/>
      <c r="C384" s="252" t="s">
        <v>105</v>
      </c>
      <c r="D384" s="253"/>
      <c r="E384" s="253"/>
      <c r="F384" s="254"/>
      <c r="G384" s="11">
        <f>SUM(G385:G395)</f>
        <v>13481.650000000003</v>
      </c>
      <c r="H384" s="70"/>
    </row>
    <row r="385" spans="1:14" s="7" customFormat="1" ht="39.950000000000003" customHeight="1" x14ac:dyDescent="0.2">
      <c r="A385" s="46" t="s">
        <v>741</v>
      </c>
      <c r="B385" s="174">
        <v>98689</v>
      </c>
      <c r="C385" s="51" t="s">
        <v>647</v>
      </c>
      <c r="D385" s="52" t="s">
        <v>61</v>
      </c>
      <c r="E385" s="53">
        <v>7.37</v>
      </c>
      <c r="F385" s="86">
        <v>94.79</v>
      </c>
      <c r="G385" s="49">
        <f t="shared" ref="G385:G395" si="83">TRUNC(E385*F385,2)</f>
        <v>698.6</v>
      </c>
      <c r="H385" s="250"/>
      <c r="I385" s="251"/>
      <c r="J385" s="251"/>
      <c r="K385" s="251"/>
      <c r="L385" s="251"/>
      <c r="M385" s="251"/>
      <c r="N385" s="251"/>
    </row>
    <row r="386" spans="1:14" s="131" customFormat="1" ht="39.950000000000003" customHeight="1" x14ac:dyDescent="0.2">
      <c r="A386" s="46" t="s">
        <v>742</v>
      </c>
      <c r="B386" s="132" t="s">
        <v>646</v>
      </c>
      <c r="C386" s="110" t="s">
        <v>648</v>
      </c>
      <c r="D386" s="133" t="s">
        <v>61</v>
      </c>
      <c r="E386" s="105">
        <v>8.5500000000000007</v>
      </c>
      <c r="F386" s="152">
        <v>72.22</v>
      </c>
      <c r="G386" s="49">
        <f t="shared" si="83"/>
        <v>617.48</v>
      </c>
      <c r="H386" s="129"/>
      <c r="I386" s="130"/>
      <c r="J386" s="130"/>
      <c r="K386" s="130"/>
      <c r="L386" s="130"/>
      <c r="M386" s="130"/>
      <c r="N386" s="130"/>
    </row>
    <row r="387" spans="1:14" s="7" customFormat="1" ht="60" customHeight="1" x14ac:dyDescent="0.2">
      <c r="A387" s="46" t="s">
        <v>917</v>
      </c>
      <c r="B387" s="174" t="s">
        <v>106</v>
      </c>
      <c r="C387" s="51" t="s">
        <v>299</v>
      </c>
      <c r="D387" s="52" t="s">
        <v>61</v>
      </c>
      <c r="E387" s="53">
        <v>19.61</v>
      </c>
      <c r="F387" s="86">
        <v>132.69</v>
      </c>
      <c r="G387" s="49">
        <f t="shared" si="83"/>
        <v>2602.0500000000002</v>
      </c>
      <c r="H387" s="250"/>
      <c r="I387" s="251"/>
      <c r="J387" s="251"/>
      <c r="K387" s="251"/>
      <c r="L387" s="251"/>
      <c r="M387" s="251"/>
      <c r="N387" s="251"/>
    </row>
    <row r="388" spans="1:14" s="7" customFormat="1" ht="39.950000000000003" customHeight="1" x14ac:dyDescent="0.2">
      <c r="A388" s="46" t="s">
        <v>918</v>
      </c>
      <c r="B388" s="107" t="s">
        <v>83</v>
      </c>
      <c r="C388" s="83" t="s">
        <v>972</v>
      </c>
      <c r="D388" s="84" t="s">
        <v>61</v>
      </c>
      <c r="E388" s="85">
        <v>33.5</v>
      </c>
      <c r="F388" s="86">
        <v>41.16</v>
      </c>
      <c r="G388" s="49">
        <f t="shared" si="83"/>
        <v>1378.86</v>
      </c>
      <c r="H388" s="250"/>
      <c r="I388" s="274"/>
      <c r="J388" s="274"/>
      <c r="K388" s="274"/>
      <c r="L388" s="274"/>
      <c r="M388" s="274"/>
      <c r="N388" s="274"/>
    </row>
    <row r="389" spans="1:14" s="7" customFormat="1" ht="39.950000000000003" customHeight="1" x14ac:dyDescent="0.2">
      <c r="A389" s="46" t="s">
        <v>919</v>
      </c>
      <c r="B389" s="107" t="s">
        <v>974</v>
      </c>
      <c r="C389" s="83" t="s">
        <v>973</v>
      </c>
      <c r="D389" s="84" t="s">
        <v>61</v>
      </c>
      <c r="E389" s="85">
        <v>51</v>
      </c>
      <c r="F389" s="86">
        <v>71.05</v>
      </c>
      <c r="G389" s="49">
        <f t="shared" si="83"/>
        <v>3623.55</v>
      </c>
      <c r="H389" s="250"/>
      <c r="I389" s="274"/>
      <c r="J389" s="274"/>
      <c r="K389" s="274"/>
      <c r="L389" s="274"/>
      <c r="M389" s="274"/>
      <c r="N389" s="274"/>
    </row>
    <row r="390" spans="1:14" s="7" customFormat="1" ht="39.950000000000003" customHeight="1" x14ac:dyDescent="0.2">
      <c r="A390" s="46" t="s">
        <v>920</v>
      </c>
      <c r="B390" s="107" t="s">
        <v>297</v>
      </c>
      <c r="C390" s="83" t="s">
        <v>298</v>
      </c>
      <c r="D390" s="84" t="s">
        <v>61</v>
      </c>
      <c r="E390" s="85">
        <v>1.45</v>
      </c>
      <c r="F390" s="86">
        <v>46.71</v>
      </c>
      <c r="G390" s="49">
        <f t="shared" si="83"/>
        <v>67.72</v>
      </c>
      <c r="H390" s="250"/>
      <c r="I390" s="251"/>
      <c r="J390" s="251"/>
      <c r="K390" s="251"/>
      <c r="L390" s="251"/>
      <c r="M390" s="251"/>
      <c r="N390" s="251"/>
    </row>
    <row r="391" spans="1:14" s="7" customFormat="1" ht="60" customHeight="1" x14ac:dyDescent="0.2">
      <c r="A391" s="46" t="s">
        <v>921</v>
      </c>
      <c r="B391" s="107" t="s">
        <v>528</v>
      </c>
      <c r="C391" s="83" t="s">
        <v>527</v>
      </c>
      <c r="D391" s="84" t="s">
        <v>40</v>
      </c>
      <c r="E391" s="85">
        <v>1</v>
      </c>
      <c r="F391" s="86">
        <v>607.28</v>
      </c>
      <c r="G391" s="49">
        <f t="shared" si="83"/>
        <v>607.28</v>
      </c>
      <c r="H391" s="250"/>
      <c r="I391" s="251"/>
      <c r="J391" s="251"/>
      <c r="K391" s="251"/>
      <c r="L391" s="251"/>
      <c r="M391" s="251"/>
      <c r="N391" s="251"/>
    </row>
    <row r="392" spans="1:14" s="7" customFormat="1" ht="60" customHeight="1" x14ac:dyDescent="0.2">
      <c r="A392" s="46" t="s">
        <v>922</v>
      </c>
      <c r="B392" s="107" t="s">
        <v>529</v>
      </c>
      <c r="C392" s="95" t="s">
        <v>530</v>
      </c>
      <c r="D392" s="84" t="s">
        <v>40</v>
      </c>
      <c r="E392" s="85">
        <v>1</v>
      </c>
      <c r="F392" s="86">
        <v>1008.62</v>
      </c>
      <c r="G392" s="49">
        <f t="shared" si="83"/>
        <v>1008.62</v>
      </c>
      <c r="H392" s="250"/>
      <c r="I392" s="251"/>
      <c r="J392" s="251"/>
      <c r="K392" s="251"/>
      <c r="L392" s="251"/>
      <c r="M392" s="251"/>
      <c r="N392" s="251"/>
    </row>
    <row r="393" spans="1:14" s="7" customFormat="1" ht="60" customHeight="1" x14ac:dyDescent="0.2">
      <c r="A393" s="46" t="s">
        <v>923</v>
      </c>
      <c r="B393" s="107" t="s">
        <v>531</v>
      </c>
      <c r="C393" s="95" t="s">
        <v>532</v>
      </c>
      <c r="D393" s="84" t="s">
        <v>40</v>
      </c>
      <c r="E393" s="85">
        <v>1</v>
      </c>
      <c r="F393" s="86">
        <v>1031.21</v>
      </c>
      <c r="G393" s="49">
        <f t="shared" si="83"/>
        <v>1031.21</v>
      </c>
      <c r="H393" s="250"/>
      <c r="I393" s="251"/>
      <c r="J393" s="251"/>
      <c r="K393" s="251"/>
      <c r="L393" s="251"/>
      <c r="M393" s="251"/>
      <c r="N393" s="251"/>
    </row>
    <row r="394" spans="1:14" s="7" customFormat="1" ht="39.950000000000003" customHeight="1" x14ac:dyDescent="0.2">
      <c r="A394" s="46" t="s">
        <v>924</v>
      </c>
      <c r="B394" s="107" t="s">
        <v>263</v>
      </c>
      <c r="C394" s="108" t="s">
        <v>535</v>
      </c>
      <c r="D394" s="66" t="s">
        <v>61</v>
      </c>
      <c r="E394" s="53">
        <v>4.95</v>
      </c>
      <c r="F394" s="86">
        <v>119.95</v>
      </c>
      <c r="G394" s="49">
        <f t="shared" si="83"/>
        <v>593.75</v>
      </c>
      <c r="H394" s="250"/>
      <c r="I394" s="251"/>
      <c r="J394" s="251"/>
      <c r="K394" s="251"/>
      <c r="L394" s="251"/>
      <c r="M394" s="251"/>
      <c r="N394" s="251"/>
    </row>
    <row r="395" spans="1:14" s="7" customFormat="1" ht="39.950000000000003" customHeight="1" thickBot="1" x14ac:dyDescent="0.25">
      <c r="A395" s="46" t="s">
        <v>925</v>
      </c>
      <c r="B395" s="107" t="s">
        <v>533</v>
      </c>
      <c r="C395" s="51" t="s">
        <v>534</v>
      </c>
      <c r="D395" s="66" t="s">
        <v>61</v>
      </c>
      <c r="E395" s="53">
        <v>13.5</v>
      </c>
      <c r="F395" s="86">
        <v>92.78</v>
      </c>
      <c r="G395" s="49">
        <f t="shared" si="83"/>
        <v>1252.53</v>
      </c>
      <c r="H395" s="250"/>
      <c r="I395" s="251"/>
      <c r="J395" s="251"/>
      <c r="K395" s="251"/>
      <c r="L395" s="251"/>
      <c r="M395" s="251"/>
      <c r="N395" s="251"/>
    </row>
    <row r="396" spans="1:14" s="9" customFormat="1" ht="30" customHeight="1" thickBot="1" x14ac:dyDescent="0.25">
      <c r="A396" s="10">
        <v>31</v>
      </c>
      <c r="B396" s="13"/>
      <c r="C396" s="252" t="s">
        <v>199</v>
      </c>
      <c r="D396" s="253"/>
      <c r="E396" s="253"/>
      <c r="F396" s="254"/>
      <c r="G396" s="11">
        <f>G397+G411+G425+G429+G432</f>
        <v>5747.54</v>
      </c>
      <c r="H396" s="70"/>
    </row>
    <row r="397" spans="1:14" s="9" customFormat="1" ht="30" customHeight="1" thickBot="1" x14ac:dyDescent="0.25">
      <c r="A397" s="60" t="s">
        <v>522</v>
      </c>
      <c r="B397" s="61"/>
      <c r="C397" s="255" t="s">
        <v>202</v>
      </c>
      <c r="D397" s="256"/>
      <c r="E397" s="256"/>
      <c r="F397" s="257"/>
      <c r="G397" s="62">
        <f>SUM(G398:G410)</f>
        <v>3487.64</v>
      </c>
      <c r="H397" s="70"/>
    </row>
    <row r="398" spans="1:14" s="111" customFormat="1" ht="60" customHeight="1" x14ac:dyDescent="0.2">
      <c r="A398" s="109" t="s">
        <v>926</v>
      </c>
      <c r="B398" s="107" t="s">
        <v>538</v>
      </c>
      <c r="C398" s="110" t="s">
        <v>986</v>
      </c>
      <c r="D398" s="52" t="s">
        <v>40</v>
      </c>
      <c r="E398" s="105">
        <v>1</v>
      </c>
      <c r="F398" s="152">
        <v>1061.82</v>
      </c>
      <c r="G398" s="49">
        <f t="shared" ref="G398:G410" si="84">TRUNC(E398*F398,2)</f>
        <v>1061.82</v>
      </c>
      <c r="H398" s="250"/>
      <c r="I398" s="251"/>
      <c r="J398" s="251"/>
      <c r="K398" s="251"/>
      <c r="L398" s="251"/>
      <c r="M398" s="251"/>
      <c r="N398" s="251"/>
    </row>
    <row r="399" spans="1:14" s="7" customFormat="1" ht="60" customHeight="1" x14ac:dyDescent="0.2">
      <c r="A399" s="109" t="s">
        <v>927</v>
      </c>
      <c r="B399" s="107" t="s">
        <v>201</v>
      </c>
      <c r="C399" s="83" t="s">
        <v>987</v>
      </c>
      <c r="D399" s="84" t="s">
        <v>40</v>
      </c>
      <c r="E399" s="85">
        <v>1</v>
      </c>
      <c r="F399" s="152">
        <v>597.96</v>
      </c>
      <c r="G399" s="49">
        <f t="shared" si="84"/>
        <v>597.96</v>
      </c>
      <c r="H399" s="250"/>
      <c r="I399" s="251"/>
      <c r="J399" s="251"/>
      <c r="K399" s="251"/>
      <c r="L399" s="251"/>
      <c r="M399" s="251"/>
      <c r="N399" s="251"/>
    </row>
    <row r="400" spans="1:14" s="7" customFormat="1" ht="39.950000000000003" customHeight="1" x14ac:dyDescent="0.2">
      <c r="A400" s="109" t="s">
        <v>928</v>
      </c>
      <c r="B400" s="107" t="s">
        <v>300</v>
      </c>
      <c r="C400" s="83" t="s">
        <v>988</v>
      </c>
      <c r="D400" s="84" t="s">
        <v>40</v>
      </c>
      <c r="E400" s="85">
        <v>1</v>
      </c>
      <c r="F400" s="152">
        <v>257.87</v>
      </c>
      <c r="G400" s="49">
        <f t="shared" si="84"/>
        <v>257.87</v>
      </c>
      <c r="H400" s="250"/>
      <c r="I400" s="251"/>
      <c r="J400" s="251"/>
      <c r="K400" s="251"/>
      <c r="L400" s="251"/>
      <c r="M400" s="251"/>
      <c r="N400" s="251"/>
    </row>
    <row r="401" spans="1:14" s="79" customFormat="1" ht="39.950000000000003" customHeight="1" x14ac:dyDescent="0.2">
      <c r="A401" s="109" t="s">
        <v>929</v>
      </c>
      <c r="B401" s="107" t="s">
        <v>205</v>
      </c>
      <c r="C401" s="83" t="s">
        <v>206</v>
      </c>
      <c r="D401" s="84" t="s">
        <v>40</v>
      </c>
      <c r="E401" s="85">
        <v>1</v>
      </c>
      <c r="F401" s="86">
        <v>48.07</v>
      </c>
      <c r="G401" s="49">
        <f t="shared" si="84"/>
        <v>48.07</v>
      </c>
      <c r="H401" s="258"/>
      <c r="I401" s="259"/>
      <c r="J401" s="259"/>
      <c r="K401" s="259"/>
      <c r="L401" s="259"/>
      <c r="M401" s="259"/>
      <c r="N401" s="259"/>
    </row>
    <row r="402" spans="1:14" s="79" customFormat="1" ht="39.950000000000003" customHeight="1" x14ac:dyDescent="0.2">
      <c r="A402" s="109" t="s">
        <v>930</v>
      </c>
      <c r="B402" s="107">
        <v>86887</v>
      </c>
      <c r="C402" s="83" t="s">
        <v>211</v>
      </c>
      <c r="D402" s="84" t="s">
        <v>40</v>
      </c>
      <c r="E402" s="85">
        <v>2</v>
      </c>
      <c r="F402" s="86">
        <v>42.87</v>
      </c>
      <c r="G402" s="49">
        <f t="shared" si="84"/>
        <v>85.74</v>
      </c>
      <c r="H402" s="258"/>
      <c r="I402" s="259"/>
      <c r="J402" s="259"/>
      <c r="K402" s="259"/>
      <c r="L402" s="259"/>
      <c r="M402" s="259"/>
      <c r="N402" s="259"/>
    </row>
    <row r="403" spans="1:14" s="79" customFormat="1" ht="39.950000000000003" customHeight="1" x14ac:dyDescent="0.2">
      <c r="A403" s="109" t="s">
        <v>931</v>
      </c>
      <c r="B403" s="107" t="s">
        <v>207</v>
      </c>
      <c r="C403" s="83" t="s">
        <v>208</v>
      </c>
      <c r="D403" s="84" t="s">
        <v>40</v>
      </c>
      <c r="E403" s="85">
        <v>3</v>
      </c>
      <c r="F403" s="86">
        <v>148.08000000000001</v>
      </c>
      <c r="G403" s="49">
        <f t="shared" si="84"/>
        <v>444.24</v>
      </c>
      <c r="H403" s="258"/>
      <c r="I403" s="259"/>
      <c r="J403" s="259"/>
      <c r="K403" s="259"/>
      <c r="L403" s="259"/>
      <c r="M403" s="259"/>
      <c r="N403" s="259"/>
    </row>
    <row r="404" spans="1:14" s="79" customFormat="1" ht="39.950000000000003" customHeight="1" x14ac:dyDescent="0.2">
      <c r="A404" s="109" t="s">
        <v>932</v>
      </c>
      <c r="B404" s="107">
        <v>100864</v>
      </c>
      <c r="C404" s="83" t="s">
        <v>652</v>
      </c>
      <c r="D404" s="84" t="s">
        <v>40</v>
      </c>
      <c r="E404" s="85">
        <v>1</v>
      </c>
      <c r="F404" s="86">
        <v>437.59</v>
      </c>
      <c r="G404" s="49">
        <f t="shared" si="84"/>
        <v>437.59</v>
      </c>
      <c r="H404" s="127"/>
      <c r="I404" s="128"/>
      <c r="J404" s="128"/>
      <c r="K404" s="128"/>
      <c r="L404" s="128"/>
      <c r="M404" s="128"/>
      <c r="N404" s="128"/>
    </row>
    <row r="405" spans="1:14" s="7" customFormat="1" ht="39.950000000000003" customHeight="1" x14ac:dyDescent="0.2">
      <c r="A405" s="109" t="s">
        <v>933</v>
      </c>
      <c r="B405" s="107" t="s">
        <v>209</v>
      </c>
      <c r="C405" s="83" t="s">
        <v>210</v>
      </c>
      <c r="D405" s="84" t="s">
        <v>40</v>
      </c>
      <c r="E405" s="85">
        <v>1</v>
      </c>
      <c r="F405" s="152">
        <v>23.74</v>
      </c>
      <c r="G405" s="49">
        <f t="shared" si="84"/>
        <v>23.74</v>
      </c>
      <c r="H405" s="250"/>
      <c r="I405" s="251"/>
      <c r="J405" s="251"/>
      <c r="K405" s="251"/>
      <c r="L405" s="251"/>
      <c r="M405" s="251"/>
      <c r="N405" s="251"/>
    </row>
    <row r="406" spans="1:14" s="7" customFormat="1" ht="60" customHeight="1" x14ac:dyDescent="0.2">
      <c r="A406" s="109" t="s">
        <v>934</v>
      </c>
      <c r="B406" s="107" t="s">
        <v>302</v>
      </c>
      <c r="C406" s="51" t="s">
        <v>301</v>
      </c>
      <c r="D406" s="52" t="s">
        <v>40</v>
      </c>
      <c r="E406" s="53">
        <v>1</v>
      </c>
      <c r="F406" s="86">
        <v>410.01</v>
      </c>
      <c r="G406" s="49">
        <f t="shared" si="84"/>
        <v>410.01</v>
      </c>
      <c r="H406" s="250"/>
      <c r="I406" s="251"/>
      <c r="J406" s="251"/>
      <c r="K406" s="251"/>
      <c r="L406" s="251"/>
      <c r="M406" s="251"/>
      <c r="N406" s="251"/>
    </row>
    <row r="407" spans="1:14" s="79" customFormat="1" ht="39.950000000000003" customHeight="1" x14ac:dyDescent="0.2">
      <c r="A407" s="109" t="s">
        <v>935</v>
      </c>
      <c r="B407" s="107" t="s">
        <v>212</v>
      </c>
      <c r="C407" s="83" t="s">
        <v>213</v>
      </c>
      <c r="D407" s="84" t="s">
        <v>40</v>
      </c>
      <c r="E407" s="85">
        <v>1</v>
      </c>
      <c r="F407" s="152">
        <v>28.33</v>
      </c>
      <c r="G407" s="49">
        <f t="shared" si="84"/>
        <v>28.33</v>
      </c>
      <c r="H407" s="250"/>
      <c r="I407" s="251"/>
      <c r="J407" s="251"/>
      <c r="K407" s="251"/>
      <c r="L407" s="251"/>
      <c r="M407" s="251"/>
      <c r="N407" s="251"/>
    </row>
    <row r="408" spans="1:14" s="79" customFormat="1" ht="39.950000000000003" customHeight="1" x14ac:dyDescent="0.2">
      <c r="A408" s="109" t="s">
        <v>936</v>
      </c>
      <c r="B408" s="107">
        <v>95547</v>
      </c>
      <c r="C408" s="83" t="s">
        <v>214</v>
      </c>
      <c r="D408" s="84" t="s">
        <v>40</v>
      </c>
      <c r="E408" s="85">
        <v>1</v>
      </c>
      <c r="F408" s="86">
        <v>62.9</v>
      </c>
      <c r="G408" s="49">
        <f t="shared" si="84"/>
        <v>62.9</v>
      </c>
      <c r="H408" s="258"/>
      <c r="I408" s="259"/>
      <c r="J408" s="259"/>
      <c r="K408" s="259"/>
      <c r="L408" s="259"/>
      <c r="M408" s="259"/>
      <c r="N408" s="259"/>
    </row>
    <row r="409" spans="1:14" s="79" customFormat="1" ht="39.950000000000003" customHeight="1" x14ac:dyDescent="0.2">
      <c r="A409" s="109" t="s">
        <v>937</v>
      </c>
      <c r="B409" s="107">
        <v>86883</v>
      </c>
      <c r="C409" s="83" t="s">
        <v>304</v>
      </c>
      <c r="D409" s="84" t="s">
        <v>40</v>
      </c>
      <c r="E409" s="85">
        <v>1</v>
      </c>
      <c r="F409" s="86">
        <v>8.41</v>
      </c>
      <c r="G409" s="49">
        <f t="shared" si="84"/>
        <v>8.41</v>
      </c>
      <c r="H409" s="258"/>
      <c r="I409" s="259"/>
      <c r="J409" s="259"/>
      <c r="K409" s="259"/>
      <c r="L409" s="259"/>
      <c r="M409" s="259"/>
      <c r="N409" s="259"/>
    </row>
    <row r="410" spans="1:14" s="79" customFormat="1" ht="39.950000000000003" customHeight="1" thickBot="1" x14ac:dyDescent="0.25">
      <c r="A410" s="109" t="s">
        <v>938</v>
      </c>
      <c r="B410" s="107">
        <v>86877</v>
      </c>
      <c r="C410" s="83" t="s">
        <v>303</v>
      </c>
      <c r="D410" s="84" t="s">
        <v>40</v>
      </c>
      <c r="E410" s="85">
        <v>1</v>
      </c>
      <c r="F410" s="86">
        <v>20.96</v>
      </c>
      <c r="G410" s="49">
        <f t="shared" si="84"/>
        <v>20.96</v>
      </c>
      <c r="H410" s="258"/>
      <c r="I410" s="259"/>
      <c r="J410" s="259"/>
      <c r="K410" s="259"/>
      <c r="L410" s="259"/>
      <c r="M410" s="259"/>
      <c r="N410" s="259"/>
    </row>
    <row r="411" spans="1:14" s="9" customFormat="1" ht="30" customHeight="1" thickBot="1" x14ac:dyDescent="0.25">
      <c r="A411" s="60" t="s">
        <v>523</v>
      </c>
      <c r="B411" s="61"/>
      <c r="C411" s="255" t="s">
        <v>203</v>
      </c>
      <c r="D411" s="256"/>
      <c r="E411" s="256"/>
      <c r="F411" s="257"/>
      <c r="G411" s="62">
        <f>SUM(G412:G424)</f>
        <v>1616.8200000000002</v>
      </c>
      <c r="H411" s="70"/>
    </row>
    <row r="412" spans="1:14" s="7" customFormat="1" ht="39.950000000000003" customHeight="1" x14ac:dyDescent="0.2">
      <c r="A412" s="50" t="s">
        <v>939</v>
      </c>
      <c r="B412" s="174">
        <v>86888</v>
      </c>
      <c r="C412" s="51" t="s">
        <v>200</v>
      </c>
      <c r="D412" s="52" t="s">
        <v>40</v>
      </c>
      <c r="E412" s="53">
        <v>1</v>
      </c>
      <c r="F412" s="86">
        <v>326.14999999999998</v>
      </c>
      <c r="G412" s="49">
        <f t="shared" ref="G412:G424" si="85">TRUNC(E412*F412,2)</f>
        <v>326.14999999999998</v>
      </c>
      <c r="H412" s="250"/>
      <c r="I412" s="251"/>
      <c r="J412" s="251"/>
      <c r="K412" s="251"/>
      <c r="L412" s="251"/>
      <c r="M412" s="251"/>
      <c r="N412" s="251"/>
    </row>
    <row r="413" spans="1:14" s="7" customFormat="1" ht="39.950000000000003" customHeight="1" x14ac:dyDescent="0.2">
      <c r="A413" s="50" t="s">
        <v>940</v>
      </c>
      <c r="B413" s="107" t="s">
        <v>305</v>
      </c>
      <c r="C413" s="83" t="s">
        <v>985</v>
      </c>
      <c r="D413" s="84" t="s">
        <v>40</v>
      </c>
      <c r="E413" s="85">
        <v>1</v>
      </c>
      <c r="F413" s="152">
        <v>163.34</v>
      </c>
      <c r="G413" s="49">
        <f t="shared" si="85"/>
        <v>163.34</v>
      </c>
      <c r="H413" s="250"/>
      <c r="I413" s="251"/>
      <c r="J413" s="251"/>
      <c r="K413" s="251"/>
      <c r="L413" s="251"/>
      <c r="M413" s="251"/>
      <c r="N413" s="251"/>
    </row>
    <row r="414" spans="1:14" s="7" customFormat="1" ht="39.950000000000003" customHeight="1" x14ac:dyDescent="0.2">
      <c r="A414" s="50" t="s">
        <v>941</v>
      </c>
      <c r="B414" s="107" t="s">
        <v>300</v>
      </c>
      <c r="C414" s="83" t="s">
        <v>988</v>
      </c>
      <c r="D414" s="84" t="s">
        <v>40</v>
      </c>
      <c r="E414" s="85">
        <v>1</v>
      </c>
      <c r="F414" s="152">
        <v>257.87</v>
      </c>
      <c r="G414" s="49">
        <f t="shared" si="85"/>
        <v>257.87</v>
      </c>
      <c r="H414" s="250"/>
      <c r="I414" s="251"/>
      <c r="J414" s="251"/>
      <c r="K414" s="251"/>
      <c r="L414" s="251"/>
      <c r="M414" s="251"/>
      <c r="N414" s="251"/>
    </row>
    <row r="415" spans="1:14" s="79" customFormat="1" ht="39.950000000000003" customHeight="1" x14ac:dyDescent="0.2">
      <c r="A415" s="50" t="s">
        <v>942</v>
      </c>
      <c r="B415" s="107" t="s">
        <v>205</v>
      </c>
      <c r="C415" s="83" t="s">
        <v>206</v>
      </c>
      <c r="D415" s="84" t="s">
        <v>40</v>
      </c>
      <c r="E415" s="85">
        <v>1</v>
      </c>
      <c r="F415" s="86">
        <v>48.07</v>
      </c>
      <c r="G415" s="49">
        <f t="shared" si="85"/>
        <v>48.07</v>
      </c>
      <c r="H415" s="258"/>
      <c r="I415" s="259"/>
      <c r="J415" s="259"/>
      <c r="K415" s="259"/>
      <c r="L415" s="259"/>
      <c r="M415" s="259"/>
      <c r="N415" s="259"/>
    </row>
    <row r="416" spans="1:14" s="79" customFormat="1" ht="39.950000000000003" customHeight="1" x14ac:dyDescent="0.2">
      <c r="A416" s="50" t="s">
        <v>943</v>
      </c>
      <c r="B416" s="107" t="s">
        <v>307</v>
      </c>
      <c r="C416" s="83" t="s">
        <v>306</v>
      </c>
      <c r="D416" s="84" t="s">
        <v>40</v>
      </c>
      <c r="E416" s="85">
        <v>1</v>
      </c>
      <c r="F416" s="86">
        <v>155.76</v>
      </c>
      <c r="G416" s="49">
        <f t="shared" si="85"/>
        <v>155.76</v>
      </c>
      <c r="H416" s="250"/>
      <c r="I416" s="251"/>
      <c r="J416" s="251"/>
      <c r="K416" s="251"/>
      <c r="L416" s="251"/>
      <c r="M416" s="251"/>
      <c r="N416" s="251"/>
    </row>
    <row r="417" spans="1:14" s="79" customFormat="1" ht="39.950000000000003" customHeight="1" x14ac:dyDescent="0.2">
      <c r="A417" s="50" t="s">
        <v>944</v>
      </c>
      <c r="B417" s="107">
        <v>86887</v>
      </c>
      <c r="C417" s="83" t="s">
        <v>211</v>
      </c>
      <c r="D417" s="84" t="s">
        <v>40</v>
      </c>
      <c r="E417" s="85">
        <v>2</v>
      </c>
      <c r="F417" s="86">
        <v>42.87</v>
      </c>
      <c r="G417" s="49">
        <f t="shared" si="85"/>
        <v>85.74</v>
      </c>
      <c r="H417" s="258"/>
      <c r="I417" s="259"/>
      <c r="J417" s="259"/>
      <c r="K417" s="259"/>
      <c r="L417" s="259"/>
      <c r="M417" s="259"/>
      <c r="N417" s="259"/>
    </row>
    <row r="418" spans="1:14" s="7" customFormat="1" ht="39.950000000000003" customHeight="1" x14ac:dyDescent="0.2">
      <c r="A418" s="50" t="s">
        <v>945</v>
      </c>
      <c r="B418" s="107" t="s">
        <v>209</v>
      </c>
      <c r="C418" s="83" t="s">
        <v>210</v>
      </c>
      <c r="D418" s="84" t="s">
        <v>40</v>
      </c>
      <c r="E418" s="85">
        <v>3</v>
      </c>
      <c r="F418" s="152">
        <v>23.74</v>
      </c>
      <c r="G418" s="49">
        <f t="shared" si="85"/>
        <v>71.22</v>
      </c>
      <c r="H418" s="250"/>
      <c r="I418" s="251"/>
      <c r="J418" s="251"/>
      <c r="K418" s="251"/>
      <c r="L418" s="251"/>
      <c r="M418" s="251"/>
      <c r="N418" s="251"/>
    </row>
    <row r="419" spans="1:14" s="79" customFormat="1" ht="39.950000000000003" customHeight="1" x14ac:dyDescent="0.2">
      <c r="A419" s="50" t="s">
        <v>946</v>
      </c>
      <c r="B419" s="107" t="s">
        <v>215</v>
      </c>
      <c r="C419" s="83" t="s">
        <v>216</v>
      </c>
      <c r="D419" s="84" t="s">
        <v>19</v>
      </c>
      <c r="E419" s="85">
        <v>0.6</v>
      </c>
      <c r="F419" s="86">
        <v>594.13</v>
      </c>
      <c r="G419" s="49">
        <f t="shared" si="85"/>
        <v>356.47</v>
      </c>
      <c r="H419" s="258"/>
      <c r="I419" s="259"/>
      <c r="J419" s="259"/>
      <c r="K419" s="259"/>
      <c r="L419" s="259"/>
      <c r="M419" s="259"/>
      <c r="N419" s="259"/>
    </row>
    <row r="420" spans="1:14" s="79" customFormat="1" ht="39.950000000000003" customHeight="1" x14ac:dyDescent="0.2">
      <c r="A420" s="50" t="s">
        <v>947</v>
      </c>
      <c r="B420" s="107" t="s">
        <v>212</v>
      </c>
      <c r="C420" s="83" t="s">
        <v>213</v>
      </c>
      <c r="D420" s="84" t="s">
        <v>40</v>
      </c>
      <c r="E420" s="85">
        <v>1</v>
      </c>
      <c r="F420" s="152">
        <v>28.33</v>
      </c>
      <c r="G420" s="49">
        <f t="shared" si="85"/>
        <v>28.33</v>
      </c>
      <c r="H420" s="250"/>
      <c r="I420" s="251"/>
      <c r="J420" s="251"/>
      <c r="K420" s="251"/>
      <c r="L420" s="251"/>
      <c r="M420" s="251"/>
      <c r="N420" s="251"/>
    </row>
    <row r="421" spans="1:14" s="79" customFormat="1" ht="39.950000000000003" customHeight="1" x14ac:dyDescent="0.2">
      <c r="A421" s="50" t="s">
        <v>948</v>
      </c>
      <c r="B421" s="107">
        <v>95547</v>
      </c>
      <c r="C421" s="83" t="s">
        <v>214</v>
      </c>
      <c r="D421" s="84" t="s">
        <v>40</v>
      </c>
      <c r="E421" s="85">
        <v>1</v>
      </c>
      <c r="F421" s="86">
        <v>62.9</v>
      </c>
      <c r="G421" s="49">
        <f t="shared" si="85"/>
        <v>62.9</v>
      </c>
      <c r="H421" s="258"/>
      <c r="I421" s="259"/>
      <c r="J421" s="259"/>
      <c r="K421" s="259"/>
      <c r="L421" s="259"/>
      <c r="M421" s="259"/>
      <c r="N421" s="259"/>
    </row>
    <row r="422" spans="1:14" s="79" customFormat="1" ht="39.950000000000003" customHeight="1" x14ac:dyDescent="0.2">
      <c r="A422" s="50" t="s">
        <v>949</v>
      </c>
      <c r="B422" s="107">
        <v>95545</v>
      </c>
      <c r="C422" s="83" t="s">
        <v>217</v>
      </c>
      <c r="D422" s="84" t="s">
        <v>40</v>
      </c>
      <c r="E422" s="85">
        <v>1</v>
      </c>
      <c r="F422" s="86">
        <v>31.6</v>
      </c>
      <c r="G422" s="49">
        <f t="shared" si="85"/>
        <v>31.6</v>
      </c>
      <c r="H422" s="258"/>
      <c r="I422" s="259"/>
      <c r="J422" s="259"/>
      <c r="K422" s="259"/>
      <c r="L422" s="259"/>
      <c r="M422" s="259"/>
      <c r="N422" s="259"/>
    </row>
    <row r="423" spans="1:14" s="79" customFormat="1" ht="39.950000000000003" customHeight="1" x14ac:dyDescent="0.2">
      <c r="A423" s="50" t="s">
        <v>950</v>
      </c>
      <c r="B423" s="107">
        <v>86883</v>
      </c>
      <c r="C423" s="83" t="s">
        <v>304</v>
      </c>
      <c r="D423" s="84" t="s">
        <v>40</v>
      </c>
      <c r="E423" s="85">
        <v>1</v>
      </c>
      <c r="F423" s="86">
        <v>8.41</v>
      </c>
      <c r="G423" s="49">
        <f t="shared" si="85"/>
        <v>8.41</v>
      </c>
      <c r="H423" s="258"/>
      <c r="I423" s="259"/>
      <c r="J423" s="259"/>
      <c r="K423" s="259"/>
      <c r="L423" s="259"/>
      <c r="M423" s="259"/>
      <c r="N423" s="259"/>
    </row>
    <row r="424" spans="1:14" s="79" customFormat="1" ht="39.950000000000003" customHeight="1" thickBot="1" x14ac:dyDescent="0.25">
      <c r="A424" s="50" t="s">
        <v>951</v>
      </c>
      <c r="B424" s="107">
        <v>86877</v>
      </c>
      <c r="C424" s="83" t="s">
        <v>303</v>
      </c>
      <c r="D424" s="84" t="s">
        <v>40</v>
      </c>
      <c r="E424" s="85">
        <v>1</v>
      </c>
      <c r="F424" s="86">
        <v>20.96</v>
      </c>
      <c r="G424" s="49">
        <f t="shared" si="85"/>
        <v>20.96</v>
      </c>
      <c r="H424" s="258"/>
      <c r="I424" s="259"/>
      <c r="J424" s="259"/>
      <c r="K424" s="259"/>
      <c r="L424" s="259"/>
      <c r="M424" s="259"/>
      <c r="N424" s="259"/>
    </row>
    <row r="425" spans="1:14" s="9" customFormat="1" ht="30" customHeight="1" thickBot="1" x14ac:dyDescent="0.25">
      <c r="A425" s="60" t="s">
        <v>524</v>
      </c>
      <c r="B425" s="61"/>
      <c r="C425" s="255" t="s">
        <v>218</v>
      </c>
      <c r="D425" s="256"/>
      <c r="E425" s="256"/>
      <c r="F425" s="257"/>
      <c r="G425" s="62">
        <f>SUM(G426:G428)</f>
        <v>414.13</v>
      </c>
      <c r="H425" s="70"/>
    </row>
    <row r="426" spans="1:14" s="7" customFormat="1" ht="39.950000000000003" customHeight="1" x14ac:dyDescent="0.2">
      <c r="A426" s="82" t="s">
        <v>952</v>
      </c>
      <c r="B426" s="107" t="s">
        <v>310</v>
      </c>
      <c r="C426" s="83" t="s">
        <v>547</v>
      </c>
      <c r="D426" s="84" t="s">
        <v>40</v>
      </c>
      <c r="E426" s="85">
        <v>1</v>
      </c>
      <c r="F426" s="152">
        <v>323.77999999999997</v>
      </c>
      <c r="G426" s="49">
        <f t="shared" ref="G426:G428" si="86">TRUNC(E426*F426,2)</f>
        <v>323.77999999999997</v>
      </c>
      <c r="H426" s="250"/>
      <c r="I426" s="251"/>
      <c r="J426" s="251"/>
      <c r="K426" s="251"/>
      <c r="L426" s="251"/>
      <c r="M426" s="251"/>
      <c r="N426" s="251"/>
    </row>
    <row r="427" spans="1:14" s="7" customFormat="1" ht="39.950000000000003" customHeight="1" x14ac:dyDescent="0.2">
      <c r="A427" s="82" t="s">
        <v>953</v>
      </c>
      <c r="B427" s="107" t="s">
        <v>209</v>
      </c>
      <c r="C427" s="83" t="s">
        <v>210</v>
      </c>
      <c r="D427" s="84" t="s">
        <v>40</v>
      </c>
      <c r="E427" s="85">
        <v>2</v>
      </c>
      <c r="F427" s="152">
        <v>23.74</v>
      </c>
      <c r="G427" s="49">
        <f t="shared" si="86"/>
        <v>47.48</v>
      </c>
      <c r="H427" s="250"/>
      <c r="I427" s="251"/>
      <c r="J427" s="251"/>
      <c r="K427" s="251"/>
      <c r="L427" s="251"/>
      <c r="M427" s="251"/>
      <c r="N427" s="251"/>
    </row>
    <row r="428" spans="1:14" s="79" customFormat="1" ht="39.950000000000003" customHeight="1" thickBot="1" x14ac:dyDescent="0.25">
      <c r="A428" s="82" t="s">
        <v>954</v>
      </c>
      <c r="B428" s="107">
        <v>86887</v>
      </c>
      <c r="C428" s="83" t="s">
        <v>308</v>
      </c>
      <c r="D428" s="84" t="s">
        <v>40</v>
      </c>
      <c r="E428" s="85">
        <v>1</v>
      </c>
      <c r="F428" s="86">
        <v>42.87</v>
      </c>
      <c r="G428" s="49">
        <f t="shared" si="86"/>
        <v>42.87</v>
      </c>
      <c r="H428" s="258"/>
      <c r="I428" s="259"/>
      <c r="J428" s="259"/>
      <c r="K428" s="259"/>
      <c r="L428" s="259"/>
      <c r="M428" s="259"/>
      <c r="N428" s="259"/>
    </row>
    <row r="429" spans="1:14" s="9" customFormat="1" ht="30" customHeight="1" thickBot="1" x14ac:dyDescent="0.25">
      <c r="A429" s="60" t="s">
        <v>525</v>
      </c>
      <c r="B429" s="61"/>
      <c r="C429" s="255" t="s">
        <v>204</v>
      </c>
      <c r="D429" s="256"/>
      <c r="E429" s="256"/>
      <c r="F429" s="257"/>
      <c r="G429" s="62">
        <f>SUM(G430:G431)</f>
        <v>139.01</v>
      </c>
      <c r="H429" s="70"/>
    </row>
    <row r="430" spans="1:14" s="79" customFormat="1" ht="39.950000000000003" customHeight="1" x14ac:dyDescent="0.2">
      <c r="A430" s="82" t="s">
        <v>955</v>
      </c>
      <c r="B430" s="107" t="s">
        <v>205</v>
      </c>
      <c r="C430" s="83" t="s">
        <v>311</v>
      </c>
      <c r="D430" s="84" t="s">
        <v>40</v>
      </c>
      <c r="E430" s="85">
        <v>2</v>
      </c>
      <c r="F430" s="86">
        <v>48.07</v>
      </c>
      <c r="G430" s="49">
        <f t="shared" ref="G430:G431" si="87">TRUNC(E430*F430,2)</f>
        <v>96.14</v>
      </c>
      <c r="H430" s="250"/>
      <c r="I430" s="251"/>
      <c r="J430" s="251"/>
      <c r="K430" s="251"/>
      <c r="L430" s="251"/>
      <c r="M430" s="251"/>
      <c r="N430" s="251"/>
    </row>
    <row r="431" spans="1:14" s="79" customFormat="1" ht="39.950000000000003" customHeight="1" thickBot="1" x14ac:dyDescent="0.25">
      <c r="A431" s="82" t="s">
        <v>956</v>
      </c>
      <c r="B431" s="107">
        <v>86887</v>
      </c>
      <c r="C431" s="83" t="s">
        <v>308</v>
      </c>
      <c r="D431" s="84" t="s">
        <v>40</v>
      </c>
      <c r="E431" s="85">
        <v>1</v>
      </c>
      <c r="F431" s="86">
        <v>42.87</v>
      </c>
      <c r="G431" s="49">
        <f t="shared" si="87"/>
        <v>42.87</v>
      </c>
      <c r="H431" s="258"/>
      <c r="I431" s="259"/>
      <c r="J431" s="259"/>
      <c r="K431" s="259"/>
      <c r="L431" s="259"/>
      <c r="M431" s="259"/>
      <c r="N431" s="259"/>
    </row>
    <row r="432" spans="1:14" s="9" customFormat="1" ht="30" customHeight="1" thickBot="1" x14ac:dyDescent="0.25">
      <c r="A432" s="60" t="s">
        <v>526</v>
      </c>
      <c r="B432" s="61"/>
      <c r="C432" s="255" t="s">
        <v>219</v>
      </c>
      <c r="D432" s="256"/>
      <c r="E432" s="256"/>
      <c r="F432" s="257"/>
      <c r="G432" s="62">
        <f>G433</f>
        <v>89.94</v>
      </c>
      <c r="H432" s="70"/>
    </row>
    <row r="433" spans="1:14" s="79" customFormat="1" ht="39.950000000000003" customHeight="1" thickBot="1" x14ac:dyDescent="0.25">
      <c r="A433" s="82" t="s">
        <v>957</v>
      </c>
      <c r="B433" s="107">
        <v>86916</v>
      </c>
      <c r="C433" s="83" t="s">
        <v>220</v>
      </c>
      <c r="D433" s="84" t="s">
        <v>40</v>
      </c>
      <c r="E433" s="85">
        <v>3</v>
      </c>
      <c r="F433" s="86">
        <v>29.98</v>
      </c>
      <c r="G433" s="49">
        <f t="shared" ref="G433" si="88">TRUNC(E433*F433,2)</f>
        <v>89.94</v>
      </c>
      <c r="H433" s="258"/>
      <c r="I433" s="259"/>
      <c r="J433" s="259"/>
      <c r="K433" s="259"/>
      <c r="L433" s="259"/>
      <c r="M433" s="259"/>
      <c r="N433" s="259"/>
    </row>
    <row r="434" spans="1:14" s="9" customFormat="1" ht="30" customHeight="1" thickBot="1" x14ac:dyDescent="0.25">
      <c r="A434" s="10">
        <v>32</v>
      </c>
      <c r="B434" s="13"/>
      <c r="C434" s="252" t="s">
        <v>231</v>
      </c>
      <c r="D434" s="253"/>
      <c r="E434" s="253"/>
      <c r="F434" s="254"/>
      <c r="G434" s="11">
        <f>G435+G440+G444+G448+G453+G456+G463</f>
        <v>19330.079999999998</v>
      </c>
      <c r="H434" s="70"/>
    </row>
    <row r="435" spans="1:14" s="9" customFormat="1" ht="30" customHeight="1" thickBot="1" x14ac:dyDescent="0.25">
      <c r="A435" s="60" t="s">
        <v>536</v>
      </c>
      <c r="B435" s="61"/>
      <c r="C435" s="255" t="s">
        <v>559</v>
      </c>
      <c r="D435" s="256"/>
      <c r="E435" s="256"/>
      <c r="F435" s="257"/>
      <c r="G435" s="62">
        <f>SUM(G436:G439)</f>
        <v>8824.9499999999989</v>
      </c>
      <c r="H435" s="70"/>
    </row>
    <row r="436" spans="1:14" s="79" customFormat="1" ht="39.950000000000003" customHeight="1" x14ac:dyDescent="0.2">
      <c r="A436" s="82" t="s">
        <v>537</v>
      </c>
      <c r="B436" s="107">
        <v>88483</v>
      </c>
      <c r="C436" s="83" t="s">
        <v>222</v>
      </c>
      <c r="D436" s="84" t="s">
        <v>19</v>
      </c>
      <c r="E436" s="85">
        <v>397.7</v>
      </c>
      <c r="F436" s="86">
        <v>1.94</v>
      </c>
      <c r="G436" s="49">
        <f t="shared" ref="G436:G439" si="89">TRUNC(E436*F436,2)</f>
        <v>771.53</v>
      </c>
      <c r="H436" s="258"/>
      <c r="I436" s="259"/>
      <c r="J436" s="259"/>
      <c r="K436" s="259"/>
      <c r="L436" s="259"/>
      <c r="M436" s="259"/>
      <c r="N436" s="259"/>
    </row>
    <row r="437" spans="1:14" s="79" customFormat="1" ht="39.950000000000003" customHeight="1" x14ac:dyDescent="0.2">
      <c r="A437" s="82" t="s">
        <v>539</v>
      </c>
      <c r="B437" s="107">
        <v>88497</v>
      </c>
      <c r="C437" s="83" t="s">
        <v>561</v>
      </c>
      <c r="D437" s="84" t="s">
        <v>19</v>
      </c>
      <c r="E437" s="85">
        <v>397.7</v>
      </c>
      <c r="F437" s="86">
        <v>9.6999999999999993</v>
      </c>
      <c r="G437" s="49">
        <f t="shared" si="89"/>
        <v>3857.69</v>
      </c>
      <c r="H437" s="258"/>
      <c r="I437" s="259"/>
      <c r="J437" s="259"/>
      <c r="K437" s="259"/>
      <c r="L437" s="259"/>
      <c r="M437" s="259"/>
      <c r="N437" s="259"/>
    </row>
    <row r="438" spans="1:14" s="79" customFormat="1" ht="39.950000000000003" customHeight="1" x14ac:dyDescent="0.2">
      <c r="A438" s="82" t="s">
        <v>540</v>
      </c>
      <c r="B438" s="107">
        <v>88489</v>
      </c>
      <c r="C438" s="83" t="s">
        <v>225</v>
      </c>
      <c r="D438" s="84" t="s">
        <v>19</v>
      </c>
      <c r="E438" s="85">
        <v>368.95</v>
      </c>
      <c r="F438" s="86">
        <v>10.55</v>
      </c>
      <c r="G438" s="49">
        <f t="shared" si="89"/>
        <v>3892.42</v>
      </c>
      <c r="H438" s="258"/>
      <c r="I438" s="259"/>
      <c r="J438" s="259"/>
      <c r="K438" s="259"/>
      <c r="L438" s="259"/>
      <c r="M438" s="259"/>
      <c r="N438" s="259"/>
    </row>
    <row r="439" spans="1:14" s="79" customFormat="1" ht="39.950000000000003" customHeight="1" thickBot="1" x14ac:dyDescent="0.25">
      <c r="A439" s="82" t="s">
        <v>541</v>
      </c>
      <c r="B439" s="107">
        <v>88489</v>
      </c>
      <c r="C439" s="83" t="s">
        <v>312</v>
      </c>
      <c r="D439" s="84" t="s">
        <v>19</v>
      </c>
      <c r="E439" s="85">
        <v>28.75</v>
      </c>
      <c r="F439" s="86">
        <v>10.55</v>
      </c>
      <c r="G439" s="49">
        <f t="shared" si="89"/>
        <v>303.31</v>
      </c>
      <c r="H439" s="258"/>
      <c r="I439" s="259"/>
      <c r="J439" s="259"/>
      <c r="K439" s="259"/>
      <c r="L439" s="259"/>
      <c r="M439" s="259"/>
      <c r="N439" s="259"/>
    </row>
    <row r="440" spans="1:14" s="9" customFormat="1" ht="30" customHeight="1" thickBot="1" x14ac:dyDescent="0.25">
      <c r="A440" s="60" t="s">
        <v>542</v>
      </c>
      <c r="B440" s="61"/>
      <c r="C440" s="255" t="s">
        <v>564</v>
      </c>
      <c r="D440" s="256"/>
      <c r="E440" s="256"/>
      <c r="F440" s="257"/>
      <c r="G440" s="62">
        <f>SUM(G441:G443)</f>
        <v>2553.62</v>
      </c>
      <c r="H440" s="70"/>
    </row>
    <row r="441" spans="1:14" s="79" customFormat="1" ht="39.950000000000003" customHeight="1" x14ac:dyDescent="0.2">
      <c r="A441" s="82" t="s">
        <v>543</v>
      </c>
      <c r="B441" s="107">
        <v>88485</v>
      </c>
      <c r="C441" s="83" t="s">
        <v>221</v>
      </c>
      <c r="D441" s="84" t="s">
        <v>19</v>
      </c>
      <c r="E441" s="85">
        <v>114.77</v>
      </c>
      <c r="F441" s="86">
        <v>1.62</v>
      </c>
      <c r="G441" s="49">
        <f t="shared" ref="G441:G443" si="90">TRUNC(E441*F441,2)</f>
        <v>185.92</v>
      </c>
      <c r="H441" s="258"/>
      <c r="I441" s="259"/>
      <c r="J441" s="259"/>
      <c r="K441" s="259"/>
      <c r="L441" s="259"/>
      <c r="M441" s="259"/>
      <c r="N441" s="259"/>
    </row>
    <row r="442" spans="1:14" s="79" customFormat="1" ht="39.950000000000003" customHeight="1" x14ac:dyDescent="0.2">
      <c r="A442" s="82" t="s">
        <v>544</v>
      </c>
      <c r="B442" s="107" t="s">
        <v>223</v>
      </c>
      <c r="C442" s="83" t="s">
        <v>224</v>
      </c>
      <c r="D442" s="84" t="s">
        <v>19</v>
      </c>
      <c r="E442" s="85">
        <v>114.77</v>
      </c>
      <c r="F442" s="86">
        <v>10.08</v>
      </c>
      <c r="G442" s="49">
        <f t="shared" si="90"/>
        <v>1156.8800000000001</v>
      </c>
      <c r="H442" s="258"/>
      <c r="I442" s="259"/>
      <c r="J442" s="259"/>
      <c r="K442" s="259"/>
      <c r="L442" s="259"/>
      <c r="M442" s="259"/>
      <c r="N442" s="259"/>
    </row>
    <row r="443" spans="1:14" s="79" customFormat="1" ht="39.950000000000003" customHeight="1" thickBot="1" x14ac:dyDescent="0.25">
      <c r="A443" s="82" t="s">
        <v>545</v>
      </c>
      <c r="B443" s="107">
        <v>88489</v>
      </c>
      <c r="C443" s="83" t="s">
        <v>1022</v>
      </c>
      <c r="D443" s="84" t="s">
        <v>19</v>
      </c>
      <c r="E443" s="85">
        <v>114.77</v>
      </c>
      <c r="F443" s="86">
        <v>10.55</v>
      </c>
      <c r="G443" s="49">
        <f t="shared" si="90"/>
        <v>1210.82</v>
      </c>
      <c r="H443" s="250"/>
      <c r="I443" s="251"/>
      <c r="J443" s="251"/>
      <c r="K443" s="251"/>
      <c r="L443" s="251"/>
      <c r="M443" s="251"/>
      <c r="N443" s="251"/>
    </row>
    <row r="444" spans="1:14" s="9" customFormat="1" ht="30" customHeight="1" thickBot="1" x14ac:dyDescent="0.25">
      <c r="A444" s="60" t="s">
        <v>546</v>
      </c>
      <c r="B444" s="61"/>
      <c r="C444" s="255" t="s">
        <v>570</v>
      </c>
      <c r="D444" s="256"/>
      <c r="E444" s="256"/>
      <c r="F444" s="257"/>
      <c r="G444" s="62">
        <f>SUM(G445:G447)</f>
        <v>970.06</v>
      </c>
      <c r="H444" s="70"/>
    </row>
    <row r="445" spans="1:14" s="79" customFormat="1" ht="39.950000000000003" customHeight="1" x14ac:dyDescent="0.2">
      <c r="A445" s="82" t="s">
        <v>548</v>
      </c>
      <c r="B445" s="107">
        <v>88484</v>
      </c>
      <c r="C445" s="83" t="s">
        <v>226</v>
      </c>
      <c r="D445" s="84" t="s">
        <v>19</v>
      </c>
      <c r="E445" s="85">
        <v>31.65</v>
      </c>
      <c r="F445" s="86">
        <v>1.93</v>
      </c>
      <c r="G445" s="49">
        <f t="shared" ref="G445:G447" si="91">TRUNC(E445*F445,2)</f>
        <v>61.08</v>
      </c>
      <c r="H445" s="258"/>
      <c r="I445" s="259"/>
      <c r="J445" s="259"/>
      <c r="K445" s="259"/>
      <c r="L445" s="259"/>
      <c r="M445" s="259"/>
      <c r="N445" s="259"/>
    </row>
    <row r="446" spans="1:14" s="64" customFormat="1" ht="39.950000000000003" customHeight="1" x14ac:dyDescent="0.2">
      <c r="A446" s="82" t="s">
        <v>549</v>
      </c>
      <c r="B446" s="107" t="s">
        <v>313</v>
      </c>
      <c r="C446" s="83" t="s">
        <v>227</v>
      </c>
      <c r="D446" s="84" t="s">
        <v>19</v>
      </c>
      <c r="E446" s="85">
        <v>31.65</v>
      </c>
      <c r="F446" s="86">
        <v>16.77</v>
      </c>
      <c r="G446" s="49">
        <f t="shared" si="91"/>
        <v>530.77</v>
      </c>
      <c r="H446" s="250"/>
      <c r="I446" s="251"/>
      <c r="J446" s="251"/>
      <c r="K446" s="251"/>
      <c r="L446" s="251"/>
      <c r="M446" s="251"/>
      <c r="N446" s="251"/>
    </row>
    <row r="447" spans="1:14" s="79" customFormat="1" ht="39.950000000000003" customHeight="1" thickBot="1" x14ac:dyDescent="0.25">
      <c r="A447" s="82" t="s">
        <v>550</v>
      </c>
      <c r="B447" s="107">
        <v>88488</v>
      </c>
      <c r="C447" s="83" t="s">
        <v>1023</v>
      </c>
      <c r="D447" s="84" t="s">
        <v>19</v>
      </c>
      <c r="E447" s="85">
        <v>31.65</v>
      </c>
      <c r="F447" s="86">
        <v>11.95</v>
      </c>
      <c r="G447" s="49">
        <f t="shared" si="91"/>
        <v>378.21</v>
      </c>
      <c r="H447" s="250"/>
      <c r="I447" s="251"/>
      <c r="J447" s="251"/>
      <c r="K447" s="251"/>
      <c r="L447" s="251"/>
      <c r="M447" s="251"/>
      <c r="N447" s="251"/>
    </row>
    <row r="448" spans="1:14" s="9" customFormat="1" ht="30" customHeight="1" thickBot="1" x14ac:dyDescent="0.25">
      <c r="A448" s="60" t="s">
        <v>551</v>
      </c>
      <c r="B448" s="61"/>
      <c r="C448" s="255" t="s">
        <v>574</v>
      </c>
      <c r="D448" s="256"/>
      <c r="E448" s="256"/>
      <c r="F448" s="257"/>
      <c r="G448" s="62">
        <f>SUM(G449:G452)</f>
        <v>3020.9</v>
      </c>
      <c r="H448" s="70"/>
    </row>
    <row r="449" spans="1:14" s="79" customFormat="1" ht="39.950000000000003" customHeight="1" x14ac:dyDescent="0.2">
      <c r="A449" s="82" t="s">
        <v>552</v>
      </c>
      <c r="B449" s="107">
        <v>88485</v>
      </c>
      <c r="C449" s="83" t="s">
        <v>221</v>
      </c>
      <c r="D449" s="84" t="s">
        <v>19</v>
      </c>
      <c r="E449" s="85">
        <v>107.58</v>
      </c>
      <c r="F449" s="86">
        <v>1.62</v>
      </c>
      <c r="G449" s="49">
        <f t="shared" ref="G449:G452" si="92">TRUNC(E449*F449,2)</f>
        <v>174.27</v>
      </c>
      <c r="H449" s="258"/>
      <c r="I449" s="259"/>
      <c r="J449" s="259"/>
      <c r="K449" s="259"/>
      <c r="L449" s="259"/>
      <c r="M449" s="259"/>
      <c r="N449" s="259"/>
    </row>
    <row r="450" spans="1:14" s="79" customFormat="1" ht="39.950000000000003" customHeight="1" x14ac:dyDescent="0.2">
      <c r="A450" s="82" t="s">
        <v>553</v>
      </c>
      <c r="B450" s="107" t="s">
        <v>223</v>
      </c>
      <c r="C450" s="83" t="s">
        <v>224</v>
      </c>
      <c r="D450" s="84" t="s">
        <v>19</v>
      </c>
      <c r="E450" s="85">
        <v>107.58</v>
      </c>
      <c r="F450" s="86">
        <v>10.08</v>
      </c>
      <c r="G450" s="49">
        <f t="shared" si="92"/>
        <v>1084.4000000000001</v>
      </c>
      <c r="H450" s="258"/>
      <c r="I450" s="259"/>
      <c r="J450" s="259"/>
      <c r="K450" s="259"/>
      <c r="L450" s="259"/>
      <c r="M450" s="259"/>
      <c r="N450" s="259"/>
    </row>
    <row r="451" spans="1:14" s="79" customFormat="1" ht="39.950000000000003" customHeight="1" x14ac:dyDescent="0.2">
      <c r="A451" s="82" t="s">
        <v>554</v>
      </c>
      <c r="B451" s="107">
        <v>88489</v>
      </c>
      <c r="C451" s="83" t="s">
        <v>1024</v>
      </c>
      <c r="D451" s="84" t="s">
        <v>19</v>
      </c>
      <c r="E451" s="85">
        <v>107.58</v>
      </c>
      <c r="F451" s="86">
        <v>10.55</v>
      </c>
      <c r="G451" s="49">
        <f t="shared" si="92"/>
        <v>1134.96</v>
      </c>
      <c r="H451" s="250"/>
      <c r="I451" s="251"/>
      <c r="J451" s="251"/>
      <c r="K451" s="251"/>
      <c r="L451" s="251"/>
      <c r="M451" s="251"/>
      <c r="N451" s="251"/>
    </row>
    <row r="452" spans="1:14" s="79" customFormat="1" ht="39.950000000000003" customHeight="1" thickBot="1" x14ac:dyDescent="0.25">
      <c r="A452" s="82" t="s">
        <v>733</v>
      </c>
      <c r="B452" s="107" t="s">
        <v>644</v>
      </c>
      <c r="C452" s="83" t="s">
        <v>645</v>
      </c>
      <c r="D452" s="84" t="s">
        <v>61</v>
      </c>
      <c r="E452" s="85">
        <v>26.29</v>
      </c>
      <c r="F452" s="86">
        <v>23.86</v>
      </c>
      <c r="G452" s="49">
        <f t="shared" si="92"/>
        <v>627.27</v>
      </c>
      <c r="H452" s="250"/>
      <c r="I452" s="251"/>
      <c r="J452" s="251"/>
      <c r="K452" s="251"/>
      <c r="L452" s="251"/>
      <c r="M452" s="251"/>
      <c r="N452" s="251"/>
    </row>
    <row r="453" spans="1:14" s="9" customFormat="1" ht="30" customHeight="1" thickBot="1" x14ac:dyDescent="0.25">
      <c r="A453" s="60" t="s">
        <v>555</v>
      </c>
      <c r="B453" s="61"/>
      <c r="C453" s="255" t="s">
        <v>577</v>
      </c>
      <c r="D453" s="256"/>
      <c r="E453" s="256"/>
      <c r="F453" s="257"/>
      <c r="G453" s="62">
        <f>SUM(G454:G455)</f>
        <v>2541.36</v>
      </c>
      <c r="H453" s="70"/>
    </row>
    <row r="454" spans="1:14" s="79" customFormat="1" ht="39.950000000000003" customHeight="1" x14ac:dyDescent="0.2">
      <c r="A454" s="82" t="s">
        <v>556</v>
      </c>
      <c r="B454" s="107" t="s">
        <v>314</v>
      </c>
      <c r="C454" s="83" t="s">
        <v>229</v>
      </c>
      <c r="D454" s="84" t="s">
        <v>19</v>
      </c>
      <c r="E454" s="106">
        <v>130.06</v>
      </c>
      <c r="F454" s="86">
        <v>2.08</v>
      </c>
      <c r="G454" s="49">
        <f t="shared" ref="G454:G455" si="93">TRUNC(E454*F454,2)</f>
        <v>270.52</v>
      </c>
      <c r="H454" s="250"/>
      <c r="I454" s="251"/>
      <c r="J454" s="251"/>
      <c r="K454" s="251"/>
      <c r="L454" s="251"/>
      <c r="M454" s="251"/>
      <c r="N454" s="251"/>
    </row>
    <row r="455" spans="1:14" s="79" customFormat="1" ht="39.950000000000003" customHeight="1" thickBot="1" x14ac:dyDescent="0.25">
      <c r="A455" s="82" t="s">
        <v>958</v>
      </c>
      <c r="B455" s="107" t="s">
        <v>228</v>
      </c>
      <c r="C455" s="83" t="s">
        <v>315</v>
      </c>
      <c r="D455" s="84" t="s">
        <v>19</v>
      </c>
      <c r="E455" s="106">
        <v>130.06</v>
      </c>
      <c r="F455" s="86">
        <v>17.46</v>
      </c>
      <c r="G455" s="49">
        <f t="shared" si="93"/>
        <v>2270.84</v>
      </c>
      <c r="H455" s="250"/>
      <c r="I455" s="251"/>
      <c r="J455" s="251"/>
      <c r="K455" s="251"/>
      <c r="L455" s="251"/>
      <c r="M455" s="251"/>
      <c r="N455" s="251"/>
    </row>
    <row r="456" spans="1:14" s="9" customFormat="1" ht="30" customHeight="1" thickBot="1" x14ac:dyDescent="0.25">
      <c r="A456" s="60" t="s">
        <v>959</v>
      </c>
      <c r="B456" s="61"/>
      <c r="C456" s="255" t="s">
        <v>578</v>
      </c>
      <c r="D456" s="256"/>
      <c r="E456" s="256"/>
      <c r="F456" s="257"/>
      <c r="G456" s="62">
        <f>SUM(G457:G462)</f>
        <v>557.68999999999994</v>
      </c>
      <c r="H456" s="70"/>
    </row>
    <row r="457" spans="1:14" s="79" customFormat="1" ht="39.950000000000003" customHeight="1" x14ac:dyDescent="0.2">
      <c r="A457" s="82" t="s">
        <v>960</v>
      </c>
      <c r="B457" s="107">
        <v>88485</v>
      </c>
      <c r="C457" s="83" t="s">
        <v>221</v>
      </c>
      <c r="D457" s="84" t="s">
        <v>19</v>
      </c>
      <c r="E457" s="85">
        <v>13.26</v>
      </c>
      <c r="F457" s="86">
        <v>1.62</v>
      </c>
      <c r="G457" s="49">
        <f t="shared" ref="G457:G462" si="94">TRUNC(E457*F457,2)</f>
        <v>21.48</v>
      </c>
      <c r="H457" s="258"/>
      <c r="I457" s="259"/>
      <c r="J457" s="259"/>
      <c r="K457" s="259"/>
      <c r="L457" s="259"/>
      <c r="M457" s="259"/>
      <c r="N457" s="259"/>
    </row>
    <row r="458" spans="1:14" s="79" customFormat="1" ht="39.950000000000003" customHeight="1" x14ac:dyDescent="0.2">
      <c r="A458" s="82" t="s">
        <v>961</v>
      </c>
      <c r="B458" s="107">
        <v>88484</v>
      </c>
      <c r="C458" s="83" t="s">
        <v>226</v>
      </c>
      <c r="D458" s="84" t="s">
        <v>19</v>
      </c>
      <c r="E458" s="85">
        <v>8.57</v>
      </c>
      <c r="F458" s="86">
        <v>1.93</v>
      </c>
      <c r="G458" s="49">
        <f t="shared" si="94"/>
        <v>16.54</v>
      </c>
      <c r="H458" s="258"/>
      <c r="I458" s="259"/>
      <c r="J458" s="259"/>
      <c r="K458" s="259"/>
      <c r="L458" s="259"/>
      <c r="M458" s="259"/>
      <c r="N458" s="259"/>
    </row>
    <row r="459" spans="1:14" s="79" customFormat="1" ht="39.950000000000003" customHeight="1" x14ac:dyDescent="0.2">
      <c r="A459" s="82" t="s">
        <v>962</v>
      </c>
      <c r="B459" s="107" t="s">
        <v>223</v>
      </c>
      <c r="C459" s="83" t="s">
        <v>224</v>
      </c>
      <c r="D459" s="84" t="s">
        <v>19</v>
      </c>
      <c r="E459" s="85">
        <v>13.26</v>
      </c>
      <c r="F459" s="86">
        <v>10.08</v>
      </c>
      <c r="G459" s="49">
        <f t="shared" si="94"/>
        <v>133.66</v>
      </c>
      <c r="H459" s="258"/>
      <c r="I459" s="259"/>
      <c r="J459" s="259"/>
      <c r="K459" s="259"/>
      <c r="L459" s="259"/>
      <c r="M459" s="259"/>
      <c r="N459" s="259"/>
    </row>
    <row r="460" spans="1:14" s="64" customFormat="1" ht="39.950000000000003" customHeight="1" x14ac:dyDescent="0.2">
      <c r="A460" s="82" t="s">
        <v>963</v>
      </c>
      <c r="B460" s="107" t="s">
        <v>313</v>
      </c>
      <c r="C460" s="83" t="s">
        <v>227</v>
      </c>
      <c r="D460" s="84" t="s">
        <v>19</v>
      </c>
      <c r="E460" s="85">
        <v>8.57</v>
      </c>
      <c r="F460" s="86">
        <v>16.77</v>
      </c>
      <c r="G460" s="49">
        <f t="shared" si="94"/>
        <v>143.71</v>
      </c>
      <c r="H460" s="250"/>
      <c r="I460" s="251"/>
      <c r="J460" s="251"/>
      <c r="K460" s="251"/>
      <c r="L460" s="251"/>
      <c r="M460" s="251"/>
      <c r="N460" s="251"/>
    </row>
    <row r="461" spans="1:14" s="79" customFormat="1" ht="39.950000000000003" customHeight="1" x14ac:dyDescent="0.2">
      <c r="A461" s="82" t="s">
        <v>964</v>
      </c>
      <c r="B461" s="107">
        <v>88489</v>
      </c>
      <c r="C461" s="83" t="s">
        <v>1024</v>
      </c>
      <c r="D461" s="84" t="s">
        <v>19</v>
      </c>
      <c r="E461" s="85">
        <v>13.26</v>
      </c>
      <c r="F461" s="86">
        <v>10.55</v>
      </c>
      <c r="G461" s="49">
        <f t="shared" si="94"/>
        <v>139.88999999999999</v>
      </c>
      <c r="H461" s="250"/>
      <c r="I461" s="251"/>
      <c r="J461" s="251"/>
      <c r="K461" s="251"/>
      <c r="L461" s="251"/>
      <c r="M461" s="251"/>
      <c r="N461" s="251"/>
    </row>
    <row r="462" spans="1:14" s="79" customFormat="1" ht="39.950000000000003" customHeight="1" thickBot="1" x14ac:dyDescent="0.25">
      <c r="A462" s="82" t="s">
        <v>965</v>
      </c>
      <c r="B462" s="107">
        <v>88488</v>
      </c>
      <c r="C462" s="83" t="s">
        <v>316</v>
      </c>
      <c r="D462" s="84" t="s">
        <v>19</v>
      </c>
      <c r="E462" s="85">
        <v>8.57</v>
      </c>
      <c r="F462" s="86">
        <v>11.95</v>
      </c>
      <c r="G462" s="49">
        <f t="shared" si="94"/>
        <v>102.41</v>
      </c>
      <c r="H462" s="258"/>
      <c r="I462" s="259"/>
      <c r="J462" s="259"/>
      <c r="K462" s="259"/>
      <c r="L462" s="259"/>
      <c r="M462" s="259"/>
      <c r="N462" s="259"/>
    </row>
    <row r="463" spans="1:14" s="9" customFormat="1" ht="30" customHeight="1" thickBot="1" x14ac:dyDescent="0.25">
      <c r="A463" s="60" t="s">
        <v>966</v>
      </c>
      <c r="B463" s="61"/>
      <c r="C463" s="255" t="s">
        <v>579</v>
      </c>
      <c r="D463" s="256"/>
      <c r="E463" s="256"/>
      <c r="F463" s="257"/>
      <c r="G463" s="62">
        <f>SUM(G464:G466)</f>
        <v>861.5</v>
      </c>
      <c r="H463" s="70"/>
    </row>
    <row r="464" spans="1:14" s="79" customFormat="1" ht="39.950000000000003" customHeight="1" x14ac:dyDescent="0.2">
      <c r="A464" s="82" t="s">
        <v>967</v>
      </c>
      <c r="B464" s="107">
        <v>88485</v>
      </c>
      <c r="C464" s="83" t="s">
        <v>221</v>
      </c>
      <c r="D464" s="84" t="s">
        <v>19</v>
      </c>
      <c r="E464" s="85">
        <v>38.72</v>
      </c>
      <c r="F464" s="86">
        <v>1.62</v>
      </c>
      <c r="G464" s="49">
        <f t="shared" ref="G464:G466" si="95">TRUNC(E464*F464,2)</f>
        <v>62.72</v>
      </c>
      <c r="H464" s="258"/>
      <c r="I464" s="259"/>
      <c r="J464" s="259"/>
      <c r="K464" s="259"/>
      <c r="L464" s="259"/>
      <c r="M464" s="259"/>
      <c r="N464" s="259"/>
    </row>
    <row r="465" spans="1:14" s="79" customFormat="1" ht="39.950000000000003" customHeight="1" x14ac:dyDescent="0.2">
      <c r="A465" s="82" t="s">
        <v>968</v>
      </c>
      <c r="B465" s="107" t="s">
        <v>223</v>
      </c>
      <c r="C465" s="83" t="s">
        <v>224</v>
      </c>
      <c r="D465" s="84" t="s">
        <v>19</v>
      </c>
      <c r="E465" s="85">
        <v>38.72</v>
      </c>
      <c r="F465" s="86">
        <v>10.08</v>
      </c>
      <c r="G465" s="49">
        <f t="shared" si="95"/>
        <v>390.29</v>
      </c>
      <c r="H465" s="258"/>
      <c r="I465" s="259"/>
      <c r="J465" s="259"/>
      <c r="K465" s="259"/>
      <c r="L465" s="259"/>
      <c r="M465" s="259"/>
      <c r="N465" s="259"/>
    </row>
    <row r="466" spans="1:14" s="79" customFormat="1" ht="39.950000000000003" customHeight="1" thickBot="1" x14ac:dyDescent="0.25">
      <c r="A466" s="82" t="s">
        <v>969</v>
      </c>
      <c r="B466" s="107">
        <v>88489</v>
      </c>
      <c r="C466" s="83" t="s">
        <v>225</v>
      </c>
      <c r="D466" s="84" t="s">
        <v>19</v>
      </c>
      <c r="E466" s="85">
        <v>38.72</v>
      </c>
      <c r="F466" s="86">
        <v>10.55</v>
      </c>
      <c r="G466" s="49">
        <f t="shared" si="95"/>
        <v>408.49</v>
      </c>
      <c r="H466" s="258"/>
      <c r="I466" s="259"/>
      <c r="J466" s="259"/>
      <c r="K466" s="259"/>
      <c r="L466" s="259"/>
      <c r="M466" s="259"/>
      <c r="N466" s="259"/>
    </row>
    <row r="467" spans="1:14" s="9" customFormat="1" ht="30" customHeight="1" thickBot="1" x14ac:dyDescent="0.25">
      <c r="A467" s="10">
        <v>33</v>
      </c>
      <c r="B467" s="13"/>
      <c r="C467" s="252" t="s">
        <v>583</v>
      </c>
      <c r="D467" s="253"/>
      <c r="E467" s="253"/>
      <c r="F467" s="254"/>
      <c r="G467" s="11">
        <f>G468+G472+G476+G480</f>
        <v>15046.170000000002</v>
      </c>
      <c r="H467" s="70"/>
    </row>
    <row r="468" spans="1:14" s="9" customFormat="1" ht="30" customHeight="1" thickBot="1" x14ac:dyDescent="0.25">
      <c r="A468" s="60" t="s">
        <v>557</v>
      </c>
      <c r="B468" s="61"/>
      <c r="C468" s="255" t="s">
        <v>232</v>
      </c>
      <c r="D468" s="256"/>
      <c r="E468" s="256"/>
      <c r="F468" s="257"/>
      <c r="G468" s="62">
        <f>SUM(G469:G471)</f>
        <v>4513.3900000000003</v>
      </c>
      <c r="H468" s="70"/>
    </row>
    <row r="469" spans="1:14" s="79" customFormat="1" ht="39.950000000000003" customHeight="1" x14ac:dyDescent="0.2">
      <c r="A469" s="82" t="s">
        <v>558</v>
      </c>
      <c r="B469" s="107">
        <v>100717</v>
      </c>
      <c r="C469" s="83" t="s">
        <v>230</v>
      </c>
      <c r="D469" s="84" t="s">
        <v>19</v>
      </c>
      <c r="E469" s="85">
        <v>83.69</v>
      </c>
      <c r="F469" s="86">
        <v>6.21</v>
      </c>
      <c r="G469" s="49">
        <f t="shared" ref="G469:G471" si="96">TRUNC(E469*F469,2)</f>
        <v>519.71</v>
      </c>
      <c r="H469" s="258"/>
      <c r="I469" s="259"/>
      <c r="J469" s="259"/>
      <c r="K469" s="259"/>
      <c r="L469" s="259"/>
      <c r="M469" s="259"/>
      <c r="N469" s="259"/>
    </row>
    <row r="470" spans="1:14" s="7" customFormat="1" ht="39.950000000000003" customHeight="1" x14ac:dyDescent="0.2">
      <c r="A470" s="82" t="s">
        <v>560</v>
      </c>
      <c r="B470" s="174">
        <v>100722</v>
      </c>
      <c r="C470" s="51" t="s">
        <v>657</v>
      </c>
      <c r="D470" s="84" t="s">
        <v>19</v>
      </c>
      <c r="E470" s="53">
        <v>83.69</v>
      </c>
      <c r="F470" s="86">
        <v>15.82</v>
      </c>
      <c r="G470" s="49">
        <f t="shared" si="96"/>
        <v>1323.97</v>
      </c>
      <c r="H470" s="250"/>
      <c r="I470" s="251"/>
      <c r="J470" s="251"/>
      <c r="K470" s="251"/>
      <c r="L470" s="251"/>
      <c r="M470" s="251"/>
      <c r="N470" s="251"/>
    </row>
    <row r="471" spans="1:14" s="7" customFormat="1" ht="60" customHeight="1" thickBot="1" x14ac:dyDescent="0.25">
      <c r="A471" s="82" t="s">
        <v>562</v>
      </c>
      <c r="B471" s="196">
        <v>100750</v>
      </c>
      <c r="C471" s="93" t="s">
        <v>629</v>
      </c>
      <c r="D471" s="84" t="s">
        <v>19</v>
      </c>
      <c r="E471" s="89">
        <v>167.38</v>
      </c>
      <c r="F471" s="90">
        <v>15.95</v>
      </c>
      <c r="G471" s="49">
        <f t="shared" si="96"/>
        <v>2669.71</v>
      </c>
      <c r="H471" s="250"/>
      <c r="I471" s="251"/>
      <c r="J471" s="251"/>
      <c r="K471" s="251"/>
      <c r="L471" s="251"/>
      <c r="M471" s="251"/>
      <c r="N471" s="251"/>
    </row>
    <row r="472" spans="1:14" s="9" customFormat="1" ht="30" customHeight="1" thickBot="1" x14ac:dyDescent="0.25">
      <c r="A472" s="60" t="s">
        <v>563</v>
      </c>
      <c r="B472" s="61"/>
      <c r="C472" s="255" t="s">
        <v>233</v>
      </c>
      <c r="D472" s="256"/>
      <c r="E472" s="256"/>
      <c r="F472" s="257"/>
      <c r="G472" s="62">
        <f>SUM(G473:G475)</f>
        <v>888.76</v>
      </c>
      <c r="H472" s="70"/>
    </row>
    <row r="473" spans="1:14" s="79" customFormat="1" ht="39.950000000000003" customHeight="1" x14ac:dyDescent="0.2">
      <c r="A473" s="82" t="s">
        <v>565</v>
      </c>
      <c r="B473" s="107">
        <v>100717</v>
      </c>
      <c r="C473" s="83" t="s">
        <v>230</v>
      </c>
      <c r="D473" s="84" t="s">
        <v>19</v>
      </c>
      <c r="E473" s="85">
        <v>16.48</v>
      </c>
      <c r="F473" s="86">
        <v>6.21</v>
      </c>
      <c r="G473" s="49">
        <f t="shared" ref="G473:G475" si="97">TRUNC(E473*F473,2)</f>
        <v>102.34</v>
      </c>
      <c r="H473" s="258"/>
      <c r="I473" s="259"/>
      <c r="J473" s="259"/>
      <c r="K473" s="259"/>
      <c r="L473" s="259"/>
      <c r="M473" s="259"/>
      <c r="N473" s="259"/>
    </row>
    <row r="474" spans="1:14" s="7" customFormat="1" ht="39.950000000000003" customHeight="1" x14ac:dyDescent="0.2">
      <c r="A474" s="82" t="s">
        <v>566</v>
      </c>
      <c r="B474" s="174">
        <v>100722</v>
      </c>
      <c r="C474" s="51" t="s">
        <v>657</v>
      </c>
      <c r="D474" s="84" t="s">
        <v>19</v>
      </c>
      <c r="E474" s="53">
        <v>16.48</v>
      </c>
      <c r="F474" s="86">
        <v>15.82</v>
      </c>
      <c r="G474" s="49">
        <f t="shared" si="97"/>
        <v>260.70999999999998</v>
      </c>
      <c r="H474" s="250"/>
      <c r="I474" s="251"/>
      <c r="J474" s="251"/>
      <c r="K474" s="251"/>
      <c r="L474" s="251"/>
      <c r="M474" s="251"/>
      <c r="N474" s="251"/>
    </row>
    <row r="475" spans="1:14" s="7" customFormat="1" ht="60" customHeight="1" thickBot="1" x14ac:dyDescent="0.25">
      <c r="A475" s="82" t="s">
        <v>567</v>
      </c>
      <c r="B475" s="196">
        <v>100750</v>
      </c>
      <c r="C475" s="93" t="s">
        <v>629</v>
      </c>
      <c r="D475" s="84" t="s">
        <v>19</v>
      </c>
      <c r="E475" s="89">
        <v>32.96</v>
      </c>
      <c r="F475" s="90">
        <v>15.95</v>
      </c>
      <c r="G475" s="49">
        <f t="shared" si="97"/>
        <v>525.71</v>
      </c>
      <c r="H475" s="250"/>
      <c r="I475" s="251"/>
      <c r="J475" s="251"/>
      <c r="K475" s="251"/>
      <c r="L475" s="251"/>
      <c r="M475" s="251"/>
      <c r="N475" s="251"/>
    </row>
    <row r="476" spans="1:14" s="9" customFormat="1" ht="30" customHeight="1" thickBot="1" x14ac:dyDescent="0.25">
      <c r="A476" s="60" t="s">
        <v>568</v>
      </c>
      <c r="B476" s="61"/>
      <c r="C476" s="255" t="s">
        <v>1025</v>
      </c>
      <c r="D476" s="256"/>
      <c r="E476" s="256"/>
      <c r="F476" s="257"/>
      <c r="G476" s="62">
        <f>SUM(G477:G479)</f>
        <v>1698.25</v>
      </c>
      <c r="H476" s="70"/>
    </row>
    <row r="477" spans="1:14" s="79" customFormat="1" ht="39.950000000000003" customHeight="1" x14ac:dyDescent="0.2">
      <c r="A477" s="82" t="s">
        <v>569</v>
      </c>
      <c r="B477" s="107">
        <v>100717</v>
      </c>
      <c r="C477" s="83" t="s">
        <v>230</v>
      </c>
      <c r="D477" s="84" t="s">
        <v>19</v>
      </c>
      <c r="E477" s="106">
        <v>31.49</v>
      </c>
      <c r="F477" s="86">
        <v>6.21</v>
      </c>
      <c r="G477" s="49">
        <f t="shared" ref="G477:G479" si="98">TRUNC(E477*F477,2)</f>
        <v>195.55</v>
      </c>
      <c r="H477" s="250"/>
      <c r="I477" s="251"/>
      <c r="J477" s="251"/>
      <c r="K477" s="251"/>
      <c r="L477" s="251"/>
      <c r="M477" s="251"/>
      <c r="N477" s="251"/>
    </row>
    <row r="478" spans="1:14" s="7" customFormat="1" ht="39.950000000000003" customHeight="1" x14ac:dyDescent="0.2">
      <c r="A478" s="82" t="s">
        <v>571</v>
      </c>
      <c r="B478" s="174">
        <v>100722</v>
      </c>
      <c r="C478" s="51" t="s">
        <v>662</v>
      </c>
      <c r="D478" s="84" t="s">
        <v>19</v>
      </c>
      <c r="E478" s="106">
        <v>31.49</v>
      </c>
      <c r="F478" s="86">
        <v>15.82</v>
      </c>
      <c r="G478" s="49">
        <f t="shared" si="98"/>
        <v>498.17</v>
      </c>
      <c r="H478" s="250"/>
      <c r="I478" s="251"/>
      <c r="J478" s="251"/>
      <c r="K478" s="251"/>
      <c r="L478" s="251"/>
      <c r="M478" s="251"/>
      <c r="N478" s="251"/>
    </row>
    <row r="479" spans="1:14" s="7" customFormat="1" ht="60" customHeight="1" thickBot="1" x14ac:dyDescent="0.25">
      <c r="A479" s="82" t="s">
        <v>572</v>
      </c>
      <c r="B479" s="196">
        <v>100750</v>
      </c>
      <c r="C479" s="93" t="s">
        <v>630</v>
      </c>
      <c r="D479" s="84" t="s">
        <v>19</v>
      </c>
      <c r="E479" s="142">
        <v>62.98</v>
      </c>
      <c r="F479" s="90">
        <v>15.95</v>
      </c>
      <c r="G479" s="49">
        <f t="shared" si="98"/>
        <v>1004.53</v>
      </c>
      <c r="H479" s="250"/>
      <c r="I479" s="251"/>
      <c r="J479" s="251"/>
      <c r="K479" s="251"/>
      <c r="L479" s="251"/>
      <c r="M479" s="251"/>
      <c r="N479" s="251"/>
    </row>
    <row r="480" spans="1:14" s="9" customFormat="1" ht="30" customHeight="1" thickBot="1" x14ac:dyDescent="0.25">
      <c r="A480" s="60" t="s">
        <v>573</v>
      </c>
      <c r="B480" s="61"/>
      <c r="C480" s="255" t="s">
        <v>584</v>
      </c>
      <c r="D480" s="256"/>
      <c r="E480" s="256"/>
      <c r="F480" s="257"/>
      <c r="G480" s="62">
        <f>SUM(G481:G482)</f>
        <v>7945.77</v>
      </c>
      <c r="H480" s="70"/>
    </row>
    <row r="481" spans="1:14" s="79" customFormat="1" ht="39.950000000000003" customHeight="1" x14ac:dyDescent="0.2">
      <c r="A481" s="82" t="s">
        <v>575</v>
      </c>
      <c r="B481" s="107">
        <v>100717</v>
      </c>
      <c r="C481" s="83" t="s">
        <v>230</v>
      </c>
      <c r="D481" s="84" t="s">
        <v>19</v>
      </c>
      <c r="E481" s="106">
        <v>360.68</v>
      </c>
      <c r="F481" s="152">
        <v>6.21</v>
      </c>
      <c r="G481" s="49">
        <f t="shared" ref="G481:G482" si="99">TRUNC(E481*F481,2)</f>
        <v>2239.8200000000002</v>
      </c>
      <c r="H481" s="250"/>
      <c r="I481" s="251"/>
      <c r="J481" s="251"/>
      <c r="K481" s="251"/>
      <c r="L481" s="251"/>
      <c r="M481" s="251"/>
      <c r="N481" s="251"/>
    </row>
    <row r="482" spans="1:14" s="7" customFormat="1" ht="39.950000000000003" customHeight="1" thickBot="1" x14ac:dyDescent="0.25">
      <c r="A482" s="82" t="s">
        <v>576</v>
      </c>
      <c r="B482" s="174">
        <v>100722</v>
      </c>
      <c r="C482" s="51" t="s">
        <v>657</v>
      </c>
      <c r="D482" s="84" t="s">
        <v>19</v>
      </c>
      <c r="E482" s="105">
        <v>360.68</v>
      </c>
      <c r="F482" s="86">
        <v>15.82</v>
      </c>
      <c r="G482" s="49">
        <f t="shared" si="99"/>
        <v>5705.95</v>
      </c>
      <c r="H482" s="250"/>
      <c r="I482" s="251"/>
      <c r="J482" s="251"/>
      <c r="K482" s="251"/>
      <c r="L482" s="251"/>
      <c r="M482" s="251"/>
      <c r="N482" s="251"/>
    </row>
    <row r="483" spans="1:14" s="9" customFormat="1" ht="30" customHeight="1" thickBot="1" x14ac:dyDescent="0.25">
      <c r="A483" s="10">
        <v>34</v>
      </c>
      <c r="B483" s="13"/>
      <c r="C483" s="252" t="s">
        <v>234</v>
      </c>
      <c r="D483" s="253"/>
      <c r="E483" s="253"/>
      <c r="F483" s="254"/>
      <c r="G483" s="11">
        <f>SUM(G484:G486)</f>
        <v>820.26</v>
      </c>
      <c r="H483" s="70"/>
    </row>
    <row r="484" spans="1:14" s="79" customFormat="1" ht="39.950000000000003" customHeight="1" x14ac:dyDescent="0.2">
      <c r="A484" s="82" t="s">
        <v>582</v>
      </c>
      <c r="B484" s="107" t="s">
        <v>590</v>
      </c>
      <c r="C484" s="83" t="s">
        <v>591</v>
      </c>
      <c r="D484" s="84" t="s">
        <v>40</v>
      </c>
      <c r="E484" s="85">
        <v>2</v>
      </c>
      <c r="F484" s="152">
        <v>190.2</v>
      </c>
      <c r="G484" s="49">
        <f t="shared" ref="G484:G486" si="100">TRUNC(E484*F484,2)</f>
        <v>380.4</v>
      </c>
      <c r="H484" s="250"/>
      <c r="I484" s="251"/>
      <c r="J484" s="251"/>
      <c r="K484" s="251"/>
      <c r="L484" s="251"/>
      <c r="M484" s="251"/>
      <c r="N484" s="251"/>
    </row>
    <row r="485" spans="1:14" s="7" customFormat="1" ht="60" customHeight="1" x14ac:dyDescent="0.2">
      <c r="A485" s="82" t="s">
        <v>585</v>
      </c>
      <c r="B485" s="107" t="s">
        <v>322</v>
      </c>
      <c r="C485" s="93" t="s">
        <v>323</v>
      </c>
      <c r="D485" s="84" t="s">
        <v>40</v>
      </c>
      <c r="E485" s="89">
        <v>2</v>
      </c>
      <c r="F485" s="149">
        <v>24.72</v>
      </c>
      <c r="G485" s="49">
        <f t="shared" si="100"/>
        <v>49.44</v>
      </c>
      <c r="H485" s="250"/>
      <c r="I485" s="251"/>
      <c r="J485" s="251"/>
      <c r="K485" s="251"/>
      <c r="L485" s="251"/>
      <c r="M485" s="251"/>
      <c r="N485" s="251"/>
    </row>
    <row r="486" spans="1:14" s="7" customFormat="1" ht="60" customHeight="1" thickBot="1" x14ac:dyDescent="0.25">
      <c r="A486" s="82" t="s">
        <v>586</v>
      </c>
      <c r="B486" s="107" t="s">
        <v>324</v>
      </c>
      <c r="C486" s="93" t="s">
        <v>325</v>
      </c>
      <c r="D486" s="84" t="s">
        <v>40</v>
      </c>
      <c r="E486" s="142">
        <v>18</v>
      </c>
      <c r="F486" s="149">
        <v>21.69</v>
      </c>
      <c r="G486" s="49">
        <f t="shared" si="100"/>
        <v>390.42</v>
      </c>
      <c r="H486" s="250"/>
      <c r="I486" s="251"/>
      <c r="J486" s="251"/>
      <c r="K486" s="251"/>
      <c r="L486" s="251"/>
      <c r="M486" s="251"/>
      <c r="N486" s="251"/>
    </row>
    <row r="487" spans="1:14" s="9" customFormat="1" ht="30" customHeight="1" thickBot="1" x14ac:dyDescent="0.25">
      <c r="A487" s="10">
        <v>35</v>
      </c>
      <c r="B487" s="13"/>
      <c r="C487" s="252" t="s">
        <v>235</v>
      </c>
      <c r="D487" s="253"/>
      <c r="E487" s="253"/>
      <c r="F487" s="254"/>
      <c r="G487" s="11">
        <f>SUM(G488:G492)</f>
        <v>9416.32</v>
      </c>
      <c r="H487" s="70"/>
    </row>
    <row r="488" spans="1:14" s="7" customFormat="1" ht="60" customHeight="1" x14ac:dyDescent="0.2">
      <c r="A488" s="46" t="s">
        <v>587</v>
      </c>
      <c r="B488" s="196" t="s">
        <v>236</v>
      </c>
      <c r="C488" s="93" t="s">
        <v>237</v>
      </c>
      <c r="D488" s="84" t="s">
        <v>40</v>
      </c>
      <c r="E488" s="89">
        <v>9</v>
      </c>
      <c r="F488" s="90">
        <v>51.41</v>
      </c>
      <c r="G488" s="49">
        <f t="shared" ref="G488:G492" si="101">TRUNC(E488*F488,2)</f>
        <v>462.69</v>
      </c>
      <c r="H488" s="250"/>
      <c r="I488" s="251"/>
      <c r="J488" s="251"/>
      <c r="K488" s="251"/>
      <c r="L488" s="251"/>
      <c r="M488" s="251"/>
      <c r="N488" s="251"/>
    </row>
    <row r="489" spans="1:14" s="64" customFormat="1" ht="39.950000000000003" customHeight="1" x14ac:dyDescent="0.2">
      <c r="A489" s="46" t="s">
        <v>588</v>
      </c>
      <c r="B489" s="107" t="s">
        <v>326</v>
      </c>
      <c r="C489" s="83" t="s">
        <v>238</v>
      </c>
      <c r="D489" s="84" t="s">
        <v>40</v>
      </c>
      <c r="E489" s="85">
        <v>1</v>
      </c>
      <c r="F489" s="86">
        <v>926.91</v>
      </c>
      <c r="G489" s="49">
        <f t="shared" si="101"/>
        <v>926.91</v>
      </c>
      <c r="H489" s="250"/>
      <c r="I489" s="251"/>
      <c r="J489" s="251"/>
      <c r="K489" s="251"/>
      <c r="L489" s="251"/>
      <c r="M489" s="251"/>
      <c r="N489" s="251"/>
    </row>
    <row r="490" spans="1:14" s="7" customFormat="1" ht="39.950000000000003" customHeight="1" x14ac:dyDescent="0.2">
      <c r="A490" s="46" t="s">
        <v>589</v>
      </c>
      <c r="B490" s="174" t="s">
        <v>239</v>
      </c>
      <c r="C490" s="51" t="s">
        <v>597</v>
      </c>
      <c r="D490" s="84" t="s">
        <v>40</v>
      </c>
      <c r="E490" s="53">
        <v>55</v>
      </c>
      <c r="F490" s="86">
        <v>81.290000000000006</v>
      </c>
      <c r="G490" s="49">
        <f t="shared" si="101"/>
        <v>4470.95</v>
      </c>
      <c r="H490" s="250"/>
      <c r="I490" s="251"/>
      <c r="J490" s="251"/>
      <c r="K490" s="251"/>
      <c r="L490" s="251"/>
      <c r="M490" s="251"/>
      <c r="N490" s="251"/>
    </row>
    <row r="491" spans="1:14" s="7" customFormat="1" ht="60" customHeight="1" x14ac:dyDescent="0.2">
      <c r="A491" s="46" t="s">
        <v>970</v>
      </c>
      <c r="B491" s="194" t="s">
        <v>240</v>
      </c>
      <c r="C491" s="95" t="s">
        <v>1018</v>
      </c>
      <c r="D491" s="99" t="s">
        <v>40</v>
      </c>
      <c r="E491" s="100">
        <v>1</v>
      </c>
      <c r="F491" s="152">
        <v>1486.53</v>
      </c>
      <c r="G491" s="49">
        <f t="shared" si="101"/>
        <v>1486.53</v>
      </c>
      <c r="H491" s="250"/>
      <c r="I491" s="251"/>
      <c r="J491" s="251"/>
      <c r="K491" s="251"/>
      <c r="L491" s="251"/>
      <c r="M491" s="251"/>
      <c r="N491" s="251"/>
    </row>
    <row r="492" spans="1:14" s="7" customFormat="1" ht="60" customHeight="1" thickBot="1" x14ac:dyDescent="0.25">
      <c r="A492" s="46" t="s">
        <v>971</v>
      </c>
      <c r="B492" s="196" t="s">
        <v>328</v>
      </c>
      <c r="C492" s="93" t="s">
        <v>327</v>
      </c>
      <c r="D492" s="84" t="s">
        <v>40</v>
      </c>
      <c r="E492" s="89">
        <v>1</v>
      </c>
      <c r="F492" s="149">
        <v>2069.2399999999998</v>
      </c>
      <c r="G492" s="49">
        <f t="shared" si="101"/>
        <v>2069.2399999999998</v>
      </c>
      <c r="H492" s="250"/>
      <c r="I492" s="251"/>
      <c r="J492" s="251"/>
      <c r="K492" s="251"/>
      <c r="L492" s="251"/>
      <c r="M492" s="251"/>
      <c r="N492" s="251"/>
    </row>
    <row r="493" spans="1:14" s="9" customFormat="1" ht="30" customHeight="1" thickBot="1" x14ac:dyDescent="0.25">
      <c r="A493" s="10">
        <v>36</v>
      </c>
      <c r="B493" s="13"/>
      <c r="C493" s="252" t="s">
        <v>330</v>
      </c>
      <c r="D493" s="253"/>
      <c r="E493" s="253"/>
      <c r="F493" s="254"/>
      <c r="G493" s="11">
        <f>SUM(G494:G500)</f>
        <v>9252.92</v>
      </c>
      <c r="H493" s="70"/>
    </row>
    <row r="494" spans="1:14" s="7" customFormat="1" ht="80.099999999999994" customHeight="1" x14ac:dyDescent="0.2">
      <c r="A494" s="46" t="s">
        <v>592</v>
      </c>
      <c r="B494" s="196" t="s">
        <v>329</v>
      </c>
      <c r="C494" s="93" t="s">
        <v>599</v>
      </c>
      <c r="D494" s="84" t="s">
        <v>40</v>
      </c>
      <c r="E494" s="85">
        <v>1</v>
      </c>
      <c r="F494" s="86">
        <v>1879.07</v>
      </c>
      <c r="G494" s="49">
        <f t="shared" ref="G494:G500" si="102">TRUNC(E494*F494,2)</f>
        <v>1879.07</v>
      </c>
      <c r="H494" s="250"/>
      <c r="I494" s="251"/>
      <c r="J494" s="251"/>
      <c r="K494" s="251"/>
      <c r="L494" s="251"/>
      <c r="M494" s="251"/>
      <c r="N494" s="251"/>
    </row>
    <row r="495" spans="1:14" s="131" customFormat="1" ht="39.950000000000003" customHeight="1" x14ac:dyDescent="0.2">
      <c r="A495" s="46" t="s">
        <v>593</v>
      </c>
      <c r="B495" s="133">
        <v>101161</v>
      </c>
      <c r="C495" s="110" t="s">
        <v>649</v>
      </c>
      <c r="D495" s="107" t="s">
        <v>19</v>
      </c>
      <c r="E495" s="105">
        <v>0.5</v>
      </c>
      <c r="F495" s="152">
        <v>140.72999999999999</v>
      </c>
      <c r="G495" s="49">
        <f t="shared" si="102"/>
        <v>70.36</v>
      </c>
      <c r="H495" s="278"/>
      <c r="I495" s="279"/>
      <c r="J495" s="279"/>
      <c r="K495" s="279"/>
      <c r="L495" s="279"/>
      <c r="M495" s="279"/>
      <c r="N495" s="279"/>
    </row>
    <row r="496" spans="1:14" s="7" customFormat="1" ht="39.950000000000003" customHeight="1" x14ac:dyDescent="0.2">
      <c r="A496" s="46" t="s">
        <v>594</v>
      </c>
      <c r="B496" s="133" t="s">
        <v>631</v>
      </c>
      <c r="C496" s="51" t="s">
        <v>632</v>
      </c>
      <c r="D496" s="84" t="s">
        <v>40</v>
      </c>
      <c r="E496" s="53">
        <v>1</v>
      </c>
      <c r="F496" s="86">
        <v>541.28</v>
      </c>
      <c r="G496" s="49">
        <f t="shared" si="102"/>
        <v>541.28</v>
      </c>
      <c r="H496" s="250"/>
      <c r="I496" s="251"/>
      <c r="J496" s="251"/>
      <c r="K496" s="251"/>
      <c r="L496" s="251"/>
      <c r="M496" s="251"/>
      <c r="N496" s="251"/>
    </row>
    <row r="497" spans="1:14" s="7" customFormat="1" ht="39.950000000000003" customHeight="1" x14ac:dyDescent="0.2">
      <c r="A497" s="46" t="s">
        <v>595</v>
      </c>
      <c r="B497" s="133" t="s">
        <v>1017</v>
      </c>
      <c r="C497" s="51" t="s">
        <v>332</v>
      </c>
      <c r="D497" s="84" t="s">
        <v>19</v>
      </c>
      <c r="E497" s="53">
        <v>13.45</v>
      </c>
      <c r="F497" s="152">
        <v>50</v>
      </c>
      <c r="G497" s="49">
        <f t="shared" si="102"/>
        <v>672.5</v>
      </c>
      <c r="H497" s="250"/>
      <c r="I497" s="251"/>
      <c r="J497" s="251"/>
      <c r="K497" s="251"/>
      <c r="L497" s="251"/>
      <c r="M497" s="251"/>
      <c r="N497" s="251"/>
    </row>
    <row r="498" spans="1:14" s="7" customFormat="1" ht="39.950000000000003" customHeight="1" x14ac:dyDescent="0.2">
      <c r="A498" s="46" t="s">
        <v>596</v>
      </c>
      <c r="B498" s="174" t="s">
        <v>335</v>
      </c>
      <c r="C498" s="51" t="s">
        <v>336</v>
      </c>
      <c r="D498" s="84" t="s">
        <v>40</v>
      </c>
      <c r="E498" s="53">
        <v>9</v>
      </c>
      <c r="F498" s="86">
        <v>11.66</v>
      </c>
      <c r="G498" s="49">
        <f t="shared" si="102"/>
        <v>104.94</v>
      </c>
      <c r="H498" s="250"/>
      <c r="I498" s="251"/>
      <c r="J498" s="251"/>
      <c r="K498" s="251"/>
      <c r="L498" s="251"/>
      <c r="M498" s="251"/>
      <c r="N498" s="251"/>
    </row>
    <row r="499" spans="1:14" s="7" customFormat="1" ht="60" customHeight="1" x14ac:dyDescent="0.2">
      <c r="A499" s="46" t="s">
        <v>912</v>
      </c>
      <c r="B499" s="196" t="s">
        <v>653</v>
      </c>
      <c r="C499" s="93" t="s">
        <v>654</v>
      </c>
      <c r="D499" s="84" t="s">
        <v>61</v>
      </c>
      <c r="E499" s="89">
        <v>7.95</v>
      </c>
      <c r="F499" s="90">
        <v>309.39</v>
      </c>
      <c r="G499" s="49">
        <f t="shared" si="102"/>
        <v>2459.65</v>
      </c>
      <c r="H499" s="250"/>
      <c r="I499" s="251"/>
      <c r="J499" s="251"/>
      <c r="K499" s="251"/>
      <c r="L499" s="251"/>
      <c r="M499" s="251"/>
      <c r="N499" s="251"/>
    </row>
    <row r="500" spans="1:14" s="7" customFormat="1" ht="39.950000000000003" customHeight="1" thickBot="1" x14ac:dyDescent="0.25">
      <c r="A500" s="46" t="s">
        <v>913</v>
      </c>
      <c r="B500" s="174" t="s">
        <v>333</v>
      </c>
      <c r="C500" s="51" t="s">
        <v>334</v>
      </c>
      <c r="D500" s="84" t="s">
        <v>61</v>
      </c>
      <c r="E500" s="53">
        <f>3.8+3.2+1.5</f>
        <v>8.5</v>
      </c>
      <c r="F500" s="86">
        <v>414.72</v>
      </c>
      <c r="G500" s="49">
        <f t="shared" si="102"/>
        <v>3525.12</v>
      </c>
      <c r="H500" s="250"/>
      <c r="I500" s="251"/>
      <c r="J500" s="251"/>
      <c r="K500" s="251"/>
      <c r="L500" s="251"/>
      <c r="M500" s="251"/>
      <c r="N500" s="251"/>
    </row>
    <row r="501" spans="1:14" s="9" customFormat="1" ht="30" customHeight="1" thickBot="1" x14ac:dyDescent="0.25">
      <c r="A501" s="10">
        <v>37</v>
      </c>
      <c r="B501" s="13"/>
      <c r="C501" s="252" t="s">
        <v>241</v>
      </c>
      <c r="D501" s="253"/>
      <c r="E501" s="253"/>
      <c r="F501" s="254"/>
      <c r="G501" s="11">
        <f>SUM(G502:G506)</f>
        <v>1787.51</v>
      </c>
      <c r="H501" s="70"/>
    </row>
    <row r="502" spans="1:14" s="7" customFormat="1" ht="39.950000000000003" customHeight="1" x14ac:dyDescent="0.2">
      <c r="A502" s="50" t="s">
        <v>598</v>
      </c>
      <c r="B502" s="174">
        <v>99802</v>
      </c>
      <c r="C502" s="51" t="s">
        <v>242</v>
      </c>
      <c r="D502" s="84" t="s">
        <v>19</v>
      </c>
      <c r="E502" s="53">
        <v>151.66999999999999</v>
      </c>
      <c r="F502" s="86">
        <v>0.37</v>
      </c>
      <c r="G502" s="49">
        <f t="shared" ref="G502:G506" si="103">TRUNC(E502*F502,2)</f>
        <v>56.11</v>
      </c>
      <c r="H502" s="68"/>
    </row>
    <row r="503" spans="1:14" s="7" customFormat="1" ht="39.950000000000003" customHeight="1" x14ac:dyDescent="0.2">
      <c r="A503" s="50" t="s">
        <v>600</v>
      </c>
      <c r="B503" s="174">
        <v>99805</v>
      </c>
      <c r="C503" s="51" t="s">
        <v>243</v>
      </c>
      <c r="D503" s="84" t="s">
        <v>19</v>
      </c>
      <c r="E503" s="53">
        <v>151.66999999999999</v>
      </c>
      <c r="F503" s="86">
        <v>7.5</v>
      </c>
      <c r="G503" s="49">
        <f t="shared" si="103"/>
        <v>1137.52</v>
      </c>
      <c r="H503" s="68"/>
    </row>
    <row r="504" spans="1:14" s="7" customFormat="1" ht="39.950000000000003" customHeight="1" x14ac:dyDescent="0.2">
      <c r="A504" s="50" t="s">
        <v>601</v>
      </c>
      <c r="B504" s="174">
        <v>99808</v>
      </c>
      <c r="C504" s="51" t="s">
        <v>244</v>
      </c>
      <c r="D504" s="84" t="s">
        <v>19</v>
      </c>
      <c r="E504" s="53">
        <v>95.69</v>
      </c>
      <c r="F504" s="86">
        <v>2.4500000000000002</v>
      </c>
      <c r="G504" s="49">
        <f t="shared" si="103"/>
        <v>234.44</v>
      </c>
      <c r="H504" s="68"/>
    </row>
    <row r="505" spans="1:14" s="7" customFormat="1" ht="39.950000000000003" customHeight="1" x14ac:dyDescent="0.2">
      <c r="A505" s="50" t="s">
        <v>650</v>
      </c>
      <c r="B505" s="174">
        <v>99811</v>
      </c>
      <c r="C505" s="51" t="s">
        <v>245</v>
      </c>
      <c r="D505" s="84" t="s">
        <v>19</v>
      </c>
      <c r="E505" s="105">
        <v>88.63</v>
      </c>
      <c r="F505" s="86">
        <v>2.4500000000000002</v>
      </c>
      <c r="G505" s="49">
        <f t="shared" si="103"/>
        <v>217.14</v>
      </c>
      <c r="H505" s="250"/>
      <c r="I505" s="251"/>
      <c r="J505" s="251"/>
      <c r="K505" s="251"/>
      <c r="L505" s="251"/>
      <c r="M505" s="251"/>
      <c r="N505" s="251"/>
    </row>
    <row r="506" spans="1:14" s="7" customFormat="1" ht="39.950000000000003" customHeight="1" thickBot="1" x14ac:dyDescent="0.25">
      <c r="A506" s="50" t="s">
        <v>651</v>
      </c>
      <c r="B506" s="197">
        <v>99826</v>
      </c>
      <c r="C506" s="112" t="s">
        <v>246</v>
      </c>
      <c r="D506" s="113" t="s">
        <v>19</v>
      </c>
      <c r="E506" s="114">
        <v>134.25</v>
      </c>
      <c r="F506" s="151">
        <v>1.06</v>
      </c>
      <c r="G506" s="49">
        <f t="shared" si="103"/>
        <v>142.30000000000001</v>
      </c>
      <c r="H506" s="68"/>
    </row>
    <row r="507" spans="1:14" s="7" customFormat="1" ht="15" customHeight="1" thickBot="1" x14ac:dyDescent="0.25">
      <c r="A507" s="115"/>
      <c r="B507" s="116"/>
      <c r="C507" s="117"/>
      <c r="D507" s="118"/>
      <c r="E507" s="119"/>
      <c r="F507" s="120"/>
      <c r="G507" s="121"/>
      <c r="H507" s="68"/>
    </row>
    <row r="508" spans="1:14" s="18" customFormat="1" ht="35.1" customHeight="1" thickBot="1" x14ac:dyDescent="0.25">
      <c r="A508" s="275" t="s">
        <v>9</v>
      </c>
      <c r="B508" s="276"/>
      <c r="C508" s="276"/>
      <c r="D508" s="276"/>
      <c r="E508" s="276"/>
      <c r="F508" s="277"/>
      <c r="G508" s="19">
        <f>G11+G15+G17+G22+G33+G55+G38+G71+G88+G108+G115+G129+G149+G163+G166+G188+G201+G228+G231+G233+G241+G246+G260+G316+G324+G334+G337+G364+G381+G384+G396+G434+G467+G483+G487+G493+G501</f>
        <v>525838.36999999988</v>
      </c>
      <c r="H508" s="17"/>
    </row>
    <row r="509" spans="1:14" s="18" customFormat="1" ht="35.1" customHeight="1" thickBot="1" x14ac:dyDescent="0.25">
      <c r="A509" s="268" t="s">
        <v>1029</v>
      </c>
      <c r="B509" s="269"/>
      <c r="C509" s="269"/>
      <c r="D509" s="269"/>
      <c r="E509" s="269"/>
      <c r="F509" s="270"/>
      <c r="G509" s="19">
        <f>0.3278*G508</f>
        <v>172369.81768599994</v>
      </c>
      <c r="H509" s="17"/>
    </row>
    <row r="510" spans="1:14" s="18" customFormat="1" ht="35.1" customHeight="1" thickBot="1" x14ac:dyDescent="0.25">
      <c r="A510" s="271" t="s">
        <v>17</v>
      </c>
      <c r="B510" s="272"/>
      <c r="C510" s="272"/>
      <c r="D510" s="272"/>
      <c r="E510" s="272"/>
      <c r="F510" s="273"/>
      <c r="G510" s="19">
        <f>G508+G509</f>
        <v>698208.18768599979</v>
      </c>
      <c r="H510" s="17"/>
    </row>
    <row r="511" spans="1:14" x14ac:dyDescent="0.2">
      <c r="A511" s="12"/>
      <c r="B511" s="12"/>
      <c r="C511" s="15"/>
      <c r="D511" s="1"/>
      <c r="E511" s="6"/>
      <c r="F511" s="58"/>
      <c r="G511" s="1"/>
    </row>
    <row r="512" spans="1:14" x14ac:dyDescent="0.2">
      <c r="A512" s="265"/>
      <c r="B512" s="265"/>
      <c r="C512" s="16"/>
      <c r="D512" s="266"/>
      <c r="E512" s="265"/>
      <c r="F512" s="267"/>
      <c r="G512" s="265"/>
      <c r="H512"/>
    </row>
    <row r="513" spans="1:8" x14ac:dyDescent="0.2">
      <c r="A513" s="265"/>
      <c r="B513" s="265"/>
      <c r="C513" s="16"/>
      <c r="D513" s="266"/>
      <c r="E513" s="265"/>
      <c r="F513" s="267"/>
      <c r="G513" s="265"/>
      <c r="H513"/>
    </row>
    <row r="514" spans="1:8" x14ac:dyDescent="0.2">
      <c r="A514" s="265"/>
      <c r="B514" s="265"/>
      <c r="C514" s="16"/>
      <c r="D514" s="266"/>
      <c r="E514" s="265"/>
      <c r="F514" s="267"/>
      <c r="G514" s="265"/>
      <c r="H514"/>
    </row>
  </sheetData>
  <mergeCells count="393">
    <mergeCell ref="H446:N446"/>
    <mergeCell ref="H441:N441"/>
    <mergeCell ref="H442:N442"/>
    <mergeCell ref="H114:N114"/>
    <mergeCell ref="H180:N180"/>
    <mergeCell ref="H184:N184"/>
    <mergeCell ref="H128:N128"/>
    <mergeCell ref="H139:N139"/>
    <mergeCell ref="H172:N172"/>
    <mergeCell ref="H178:N178"/>
    <mergeCell ref="H196:N196"/>
    <mergeCell ref="H194:N194"/>
    <mergeCell ref="H191:N191"/>
    <mergeCell ref="H171:N171"/>
    <mergeCell ref="H192:N192"/>
    <mergeCell ref="H193:N193"/>
    <mergeCell ref="H499:N499"/>
    <mergeCell ref="H497:N497"/>
    <mergeCell ref="H489:N489"/>
    <mergeCell ref="H505:N505"/>
    <mergeCell ref="H263:N263"/>
    <mergeCell ref="H301:N301"/>
    <mergeCell ref="H323:N323"/>
    <mergeCell ref="H297:N297"/>
    <mergeCell ref="H322:N322"/>
    <mergeCell ref="H328:N328"/>
    <mergeCell ref="H329:N329"/>
    <mergeCell ref="H351:N351"/>
    <mergeCell ref="H277:N277"/>
    <mergeCell ref="H282:N282"/>
    <mergeCell ref="H269:N269"/>
    <mergeCell ref="H273:N273"/>
    <mergeCell ref="H283:N283"/>
    <mergeCell ref="H266:N266"/>
    <mergeCell ref="H267:N267"/>
    <mergeCell ref="H265:N265"/>
    <mergeCell ref="H274:N274"/>
    <mergeCell ref="H275:N275"/>
    <mergeCell ref="H284:N284"/>
    <mergeCell ref="H295:N295"/>
    <mergeCell ref="H477:N477"/>
    <mergeCell ref="H455:N455"/>
    <mergeCell ref="C463:F463"/>
    <mergeCell ref="C501:F501"/>
    <mergeCell ref="H457:N457"/>
    <mergeCell ref="C467:F467"/>
    <mergeCell ref="C468:F468"/>
    <mergeCell ref="H469:N469"/>
    <mergeCell ref="H470:N470"/>
    <mergeCell ref="H471:N471"/>
    <mergeCell ref="C472:F472"/>
    <mergeCell ref="H473:N473"/>
    <mergeCell ref="H459:N459"/>
    <mergeCell ref="H461:N461"/>
    <mergeCell ref="H464:N464"/>
    <mergeCell ref="H465:N465"/>
    <mergeCell ref="H466:N466"/>
    <mergeCell ref="H484:N484"/>
    <mergeCell ref="H485:N485"/>
    <mergeCell ref="C480:F480"/>
    <mergeCell ref="H481:N481"/>
    <mergeCell ref="H496:N496"/>
    <mergeCell ref="H492:N492"/>
    <mergeCell ref="H498:N498"/>
    <mergeCell ref="H412:N412"/>
    <mergeCell ref="H413:N413"/>
    <mergeCell ref="H418:N418"/>
    <mergeCell ref="C493:F493"/>
    <mergeCell ref="C435:F435"/>
    <mergeCell ref="H452:N452"/>
    <mergeCell ref="H451:N451"/>
    <mergeCell ref="C432:F432"/>
    <mergeCell ref="H500:N500"/>
    <mergeCell ref="H428:N428"/>
    <mergeCell ref="H420:N420"/>
    <mergeCell ref="H421:N421"/>
    <mergeCell ref="H423:N423"/>
    <mergeCell ref="H433:N433"/>
    <mergeCell ref="H445:N445"/>
    <mergeCell ref="C448:F448"/>
    <mergeCell ref="H449:N449"/>
    <mergeCell ref="H450:N450"/>
    <mergeCell ref="C483:F483"/>
    <mergeCell ref="C487:F487"/>
    <mergeCell ref="H488:N488"/>
    <mergeCell ref="C453:F453"/>
    <mergeCell ref="H474:N474"/>
    <mergeCell ref="H475:N475"/>
    <mergeCell ref="H407:N407"/>
    <mergeCell ref="H348:N348"/>
    <mergeCell ref="H360:N360"/>
    <mergeCell ref="H426:N426"/>
    <mergeCell ref="H389:N389"/>
    <mergeCell ref="H395:N395"/>
    <mergeCell ref="H495:N495"/>
    <mergeCell ref="H491:N491"/>
    <mergeCell ref="H482:N482"/>
    <mergeCell ref="H427:N427"/>
    <mergeCell ref="H431:N431"/>
    <mergeCell ref="H478:N478"/>
    <mergeCell ref="H462:N462"/>
    <mergeCell ref="H438:N438"/>
    <mergeCell ref="H400:N400"/>
    <mergeCell ref="H394:N394"/>
    <mergeCell ref="H494:N494"/>
    <mergeCell ref="H430:N430"/>
    <mergeCell ref="H486:N486"/>
    <mergeCell ref="H490:N490"/>
    <mergeCell ref="H390:N390"/>
    <mergeCell ref="H391:N391"/>
    <mergeCell ref="H479:N479"/>
    <mergeCell ref="H419:N419"/>
    <mergeCell ref="H286:N286"/>
    <mergeCell ref="H299:N299"/>
    <mergeCell ref="H296:N296"/>
    <mergeCell ref="H271:N271"/>
    <mergeCell ref="H417:N417"/>
    <mergeCell ref="C425:F425"/>
    <mergeCell ref="H385:N385"/>
    <mergeCell ref="H387:N387"/>
    <mergeCell ref="H424:N424"/>
    <mergeCell ref="H422:N422"/>
    <mergeCell ref="C396:F396"/>
    <mergeCell ref="H388:N388"/>
    <mergeCell ref="H325:N325"/>
    <mergeCell ref="H347:N347"/>
    <mergeCell ref="H331:N331"/>
    <mergeCell ref="H332:N332"/>
    <mergeCell ref="H333:N333"/>
    <mergeCell ref="H327:N327"/>
    <mergeCell ref="H408:N408"/>
    <mergeCell ref="H409:N409"/>
    <mergeCell ref="C364:F364"/>
    <mergeCell ref="H339:N339"/>
    <mergeCell ref="H335:N335"/>
    <mergeCell ref="H403:N403"/>
    <mergeCell ref="A508:F508"/>
    <mergeCell ref="C202:F202"/>
    <mergeCell ref="C384:F384"/>
    <mergeCell ref="H197:N197"/>
    <mergeCell ref="C149:F149"/>
    <mergeCell ref="C150:F150"/>
    <mergeCell ref="C153:F153"/>
    <mergeCell ref="C155:F155"/>
    <mergeCell ref="H154:N154"/>
    <mergeCell ref="C157:F157"/>
    <mergeCell ref="H158:N158"/>
    <mergeCell ref="C160:F160"/>
    <mergeCell ref="H161:N161"/>
    <mergeCell ref="H159:N159"/>
    <mergeCell ref="H152:N152"/>
    <mergeCell ref="H164:N164"/>
    <mergeCell ref="C228:F228"/>
    <mergeCell ref="H229:N229"/>
    <mergeCell ref="C231:F231"/>
    <mergeCell ref="H232:N232"/>
    <mergeCell ref="H206:N206"/>
    <mergeCell ref="H216:N216"/>
    <mergeCell ref="H280:N280"/>
    <mergeCell ref="H311:N311"/>
    <mergeCell ref="C345:F345"/>
    <mergeCell ref="C214:F214"/>
    <mergeCell ref="C207:F207"/>
    <mergeCell ref="C316:F316"/>
    <mergeCell ref="C324:F324"/>
    <mergeCell ref="C341:F341"/>
    <mergeCell ref="C358:F358"/>
    <mergeCell ref="H256:N256"/>
    <mergeCell ref="C260:F260"/>
    <mergeCell ref="H262:N262"/>
    <mergeCell ref="C261:F261"/>
    <mergeCell ref="H248:N248"/>
    <mergeCell ref="H253:N253"/>
    <mergeCell ref="H238:N238"/>
    <mergeCell ref="H251:N251"/>
    <mergeCell ref="H208:N208"/>
    <mergeCell ref="C226:F226"/>
    <mergeCell ref="C298:F298"/>
    <mergeCell ref="C306:F306"/>
    <mergeCell ref="H307:N307"/>
    <mergeCell ref="H314:N314"/>
    <mergeCell ref="H310:N310"/>
    <mergeCell ref="H308:N308"/>
    <mergeCell ref="H223:N223"/>
    <mergeCell ref="C183:F183"/>
    <mergeCell ref="C143:F143"/>
    <mergeCell ref="C241:F241"/>
    <mergeCell ref="C201:F201"/>
    <mergeCell ref="C233:F233"/>
    <mergeCell ref="C247:F247"/>
    <mergeCell ref="C195:F195"/>
    <mergeCell ref="H213:N213"/>
    <mergeCell ref="H222:N222"/>
    <mergeCell ref="H199:N199"/>
    <mergeCell ref="H200:N200"/>
    <mergeCell ref="H190:N190"/>
    <mergeCell ref="H204:N204"/>
    <mergeCell ref="C239:F239"/>
    <mergeCell ref="C242:F242"/>
    <mergeCell ref="H224:N224"/>
    <mergeCell ref="H230:N230"/>
    <mergeCell ref="H209:N209"/>
    <mergeCell ref="H210:N210"/>
    <mergeCell ref="H211:N211"/>
    <mergeCell ref="H212:N212"/>
    <mergeCell ref="H215:N215"/>
    <mergeCell ref="H227:N227"/>
    <mergeCell ref="A513:B513"/>
    <mergeCell ref="D513:E513"/>
    <mergeCell ref="F513:G513"/>
    <mergeCell ref="A514:B514"/>
    <mergeCell ref="D514:E514"/>
    <mergeCell ref="F514:G514"/>
    <mergeCell ref="A510:F510"/>
    <mergeCell ref="C38:F38"/>
    <mergeCell ref="C39:F39"/>
    <mergeCell ref="C43:F43"/>
    <mergeCell ref="C46:F46"/>
    <mergeCell ref="C52:F52"/>
    <mergeCell ref="C55:F55"/>
    <mergeCell ref="C246:F246"/>
    <mergeCell ref="C268:F268"/>
    <mergeCell ref="C338:F338"/>
    <mergeCell ref="C234:F234"/>
    <mergeCell ref="C237:F237"/>
    <mergeCell ref="C397:F397"/>
    <mergeCell ref="C411:F411"/>
    <mergeCell ref="C334:F334"/>
    <mergeCell ref="C287:F287"/>
    <mergeCell ref="C264:F264"/>
    <mergeCell ref="C276:F276"/>
    <mergeCell ref="H12:N12"/>
    <mergeCell ref="H13:N13"/>
    <mergeCell ref="H14:N14"/>
    <mergeCell ref="C23:F23"/>
    <mergeCell ref="C33:F33"/>
    <mergeCell ref="C25:F25"/>
    <mergeCell ref="A512:B512"/>
    <mergeCell ref="D512:E512"/>
    <mergeCell ref="F512:G512"/>
    <mergeCell ref="C281:F281"/>
    <mergeCell ref="C292:F292"/>
    <mergeCell ref="C312:F312"/>
    <mergeCell ref="C374:F374"/>
    <mergeCell ref="C354:F354"/>
    <mergeCell ref="C365:F365"/>
    <mergeCell ref="C381:F381"/>
    <mergeCell ref="C362:F362"/>
    <mergeCell ref="C279:F279"/>
    <mergeCell ref="C252:F252"/>
    <mergeCell ref="C377:F377"/>
    <mergeCell ref="C371:F371"/>
    <mergeCell ref="C254:F254"/>
    <mergeCell ref="C337:F337"/>
    <mergeCell ref="A509:F509"/>
    <mergeCell ref="A8:G8"/>
    <mergeCell ref="C11:F11"/>
    <mergeCell ref="C17:F17"/>
    <mergeCell ref="C22:F22"/>
    <mergeCell ref="C27:F27"/>
    <mergeCell ref="C31:F31"/>
    <mergeCell ref="C108:F108"/>
    <mergeCell ref="C15:F15"/>
    <mergeCell ref="C88:F88"/>
    <mergeCell ref="C71:F71"/>
    <mergeCell ref="C72:F72"/>
    <mergeCell ref="C76:F76"/>
    <mergeCell ref="C85:F85"/>
    <mergeCell ref="C63:F63"/>
    <mergeCell ref="C68:F68"/>
    <mergeCell ref="C56:F56"/>
    <mergeCell ref="C92:F92"/>
    <mergeCell ref="C102:F102"/>
    <mergeCell ref="C89:F89"/>
    <mergeCell ref="H15:N15"/>
    <mergeCell ref="H16:N16"/>
    <mergeCell ref="H17:N17"/>
    <mergeCell ref="H18:N18"/>
    <mergeCell ref="H19:N19"/>
    <mergeCell ref="H20:N20"/>
    <mergeCell ref="H21:N21"/>
    <mergeCell ref="H249:N249"/>
    <mergeCell ref="H255:N255"/>
    <mergeCell ref="H123:N123"/>
    <mergeCell ref="H170:N170"/>
    <mergeCell ref="H162:N162"/>
    <mergeCell ref="H236:N236"/>
    <mergeCell ref="H240:N240"/>
    <mergeCell ref="H250:N250"/>
    <mergeCell ref="H30:N30"/>
    <mergeCell ref="H36:N36"/>
    <mergeCell ref="H62:N62"/>
    <mergeCell ref="H67:N67"/>
    <mergeCell ref="H69:N69"/>
    <mergeCell ref="H70:N70"/>
    <mergeCell ref="H235:N235"/>
    <mergeCell ref="H120:N120"/>
    <mergeCell ref="H203:N203"/>
    <mergeCell ref="H34:N34"/>
    <mergeCell ref="H35:N35"/>
    <mergeCell ref="H24:N24"/>
    <mergeCell ref="C115:F115"/>
    <mergeCell ref="C116:F116"/>
    <mergeCell ref="C118:F118"/>
    <mergeCell ref="C126:F126"/>
    <mergeCell ref="C129:F129"/>
    <mergeCell ref="H198:N198"/>
    <mergeCell ref="H113:N113"/>
    <mergeCell ref="C59:F59"/>
    <mergeCell ref="C166:F166"/>
    <mergeCell ref="C167:F167"/>
    <mergeCell ref="C121:F121"/>
    <mergeCell ref="C124:F124"/>
    <mergeCell ref="C130:F130"/>
    <mergeCell ref="C137:F137"/>
    <mergeCell ref="C146:F146"/>
    <mergeCell ref="C134:F134"/>
    <mergeCell ref="C140:F140"/>
    <mergeCell ref="C163:F163"/>
    <mergeCell ref="C189:F189"/>
    <mergeCell ref="C175:F175"/>
    <mergeCell ref="C188:F188"/>
    <mergeCell ref="H300:N300"/>
    <mergeCell ref="H302:N302"/>
    <mergeCell ref="H380:N380"/>
    <mergeCell ref="H382:N382"/>
    <mergeCell ref="H393:N393"/>
    <mergeCell ref="H398:N398"/>
    <mergeCell ref="H399:N399"/>
    <mergeCell ref="H401:N401"/>
    <mergeCell ref="H343:N343"/>
    <mergeCell ref="H346:N346"/>
    <mergeCell ref="H350:N350"/>
    <mergeCell ref="H355:N355"/>
    <mergeCell ref="H359:N359"/>
    <mergeCell ref="H392:N392"/>
    <mergeCell ref="H367:N367"/>
    <mergeCell ref="H376:N376"/>
    <mergeCell ref="H326:N326"/>
    <mergeCell ref="H353:N353"/>
    <mergeCell ref="H330:N330"/>
    <mergeCell ref="H344:N344"/>
    <mergeCell ref="H357:N357"/>
    <mergeCell ref="H361:N361"/>
    <mergeCell ref="H378:N378"/>
    <mergeCell ref="C257:F257"/>
    <mergeCell ref="H259:N259"/>
    <mergeCell ref="H258:N258"/>
    <mergeCell ref="H405:N405"/>
    <mergeCell ref="H402:N402"/>
    <mergeCell ref="H406:N406"/>
    <mergeCell ref="H336:N336"/>
    <mergeCell ref="H270:N270"/>
    <mergeCell ref="H370:N370"/>
    <mergeCell ref="H372:N372"/>
    <mergeCell ref="H320:N320"/>
    <mergeCell ref="H318:N318"/>
    <mergeCell ref="H366:N366"/>
    <mergeCell ref="H369:N369"/>
    <mergeCell ref="H319:N319"/>
    <mergeCell ref="H317:N317"/>
    <mergeCell ref="H313:N313"/>
    <mergeCell ref="H272:N272"/>
    <mergeCell ref="H278:N278"/>
    <mergeCell ref="H285:N285"/>
    <mergeCell ref="H293:N293"/>
    <mergeCell ref="C349:F349"/>
    <mergeCell ref="H294:N294"/>
    <mergeCell ref="H352:N352"/>
    <mergeCell ref="H383:N383"/>
    <mergeCell ref="H363:N363"/>
    <mergeCell ref="H375:N375"/>
    <mergeCell ref="H373:N373"/>
    <mergeCell ref="H356:N356"/>
    <mergeCell ref="H368:N368"/>
    <mergeCell ref="C434:F434"/>
    <mergeCell ref="C476:F476"/>
    <mergeCell ref="H458:N458"/>
    <mergeCell ref="H460:N460"/>
    <mergeCell ref="H454:N454"/>
    <mergeCell ref="C456:F456"/>
    <mergeCell ref="H436:N436"/>
    <mergeCell ref="H437:N437"/>
    <mergeCell ref="H443:N443"/>
    <mergeCell ref="H447:N447"/>
    <mergeCell ref="C440:F440"/>
    <mergeCell ref="H439:N439"/>
    <mergeCell ref="C444:F444"/>
    <mergeCell ref="H416:N416"/>
    <mergeCell ref="C429:F429"/>
    <mergeCell ref="H414:N414"/>
    <mergeCell ref="H415:N415"/>
    <mergeCell ref="H410:N410"/>
  </mergeCells>
  <phoneticPr fontId="44" type="noConversion"/>
  <printOptions horizontalCentered="1"/>
  <pageMargins left="0.31496062992125984" right="0.31496062992125984" top="0.39370078740157483" bottom="0.70866141732283472" header="0.51181102362204722" footer="0.31496062992125984"/>
  <pageSetup paperSize="9" scale="67" orientation="portrait" r:id="rId1"/>
  <headerFooter>
    <oddFooter>&amp;L&amp;8&amp;G&amp;C&amp;P</oddFooter>
  </headerFooter>
  <rowBreaks count="1" manualBreakCount="1">
    <brk id="513" max="6" man="1"/>
  </rowBreaks>
  <ignoredErrors>
    <ignoredError sqref="G124 G143 G160 G157 G140 G137 G487 G27 G453 G381 G257 G254 G252 G15" formula="1"/>
    <ignoredError sqref="A11" numberStoredAsText="1"/>
  </ignoredErrors>
  <drawing r:id="rId2"/>
  <legacyDrawing r:id="rId3"/>
  <legacyDrawingHF r:id="rId4"/>
  <oleObjects>
    <mc:AlternateContent xmlns:mc="http://schemas.openxmlformats.org/markup-compatibility/2006">
      <mc:Choice Requires="x14">
        <oleObject progId="Word.Picture.8" shapeId="1025" r:id="rId5">
          <objectPr defaultSize="0" autoPict="0" r:id="rId6">
            <anchor moveWithCells="1" sizeWithCells="1">
              <from>
                <xdr:col>0</xdr:col>
                <xdr:colOff>142875</xdr:colOff>
                <xdr:row>0</xdr:row>
                <xdr:rowOff>47625</xdr:rowOff>
              </from>
              <to>
                <xdr:col>1</xdr:col>
                <xdr:colOff>619125</xdr:colOff>
                <xdr:row>3</xdr:row>
                <xdr:rowOff>419100</xdr:rowOff>
              </to>
            </anchor>
          </objectPr>
        </oleObject>
      </mc:Choice>
      <mc:Fallback>
        <oleObject progId="Word.Picture.8" shapeId="1025" r:id="rId5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I513"/>
  <sheetViews>
    <sheetView tabSelected="1" showOutlineSymbols="0" showWhiteSpace="0" view="pageBreakPreview" topLeftCell="C506" zoomScaleNormal="100" zoomScaleSheetLayoutView="100" workbookViewId="0">
      <selection activeCell="K514" sqref="K514"/>
    </sheetView>
  </sheetViews>
  <sheetFormatPr defaultRowHeight="14.25" x14ac:dyDescent="0.2"/>
  <cols>
    <col min="1" max="1" width="8.125" style="8" customWidth="1"/>
    <col min="2" max="2" width="10" style="8" bestFit="1" customWidth="1"/>
    <col min="3" max="3" width="77.25" style="14" customWidth="1"/>
    <col min="4" max="4" width="15.375" style="171" bestFit="1" customWidth="1"/>
    <col min="5" max="19" width="6.375" style="68" customWidth="1"/>
    <col min="20" max="20" width="4.625" style="68" customWidth="1"/>
    <col min="21" max="21" width="14.75" style="68" customWidth="1"/>
    <col min="22" max="31" width="4.625" style="68" customWidth="1"/>
    <col min="32" max="32" width="13.625" style="68" customWidth="1"/>
    <col min="33" max="33" width="6.625" style="68" customWidth="1"/>
    <col min="34" max="34" width="13.625" style="68" customWidth="1"/>
    <col min="35" max="35" width="6.625" style="68" customWidth="1"/>
    <col min="36" max="16384" width="9" style="178"/>
  </cols>
  <sheetData>
    <row r="1" spans="1:35" x14ac:dyDescent="0.2">
      <c r="A1" s="228"/>
      <c r="B1" s="229"/>
      <c r="C1" s="229"/>
      <c r="D1" s="230"/>
      <c r="E1" s="231"/>
      <c r="F1" s="231"/>
      <c r="G1" s="231"/>
      <c r="H1" s="231"/>
      <c r="I1" s="231"/>
      <c r="J1" s="231"/>
      <c r="K1" s="231"/>
      <c r="L1" s="231"/>
      <c r="M1" s="231"/>
      <c r="N1" s="231"/>
      <c r="O1" s="231"/>
      <c r="P1" s="231"/>
      <c r="Q1" s="231"/>
      <c r="R1" s="231"/>
      <c r="S1" s="231"/>
    </row>
    <row r="2" spans="1:35" ht="15.75" x14ac:dyDescent="0.25">
      <c r="A2" s="228"/>
      <c r="B2" s="25"/>
      <c r="C2" s="26" t="s">
        <v>10</v>
      </c>
      <c r="D2" s="27"/>
      <c r="E2" s="231"/>
      <c r="F2" s="231"/>
      <c r="G2" s="231"/>
      <c r="H2" s="231"/>
      <c r="I2" s="231"/>
      <c r="J2" s="231"/>
      <c r="K2" s="231"/>
      <c r="L2" s="231"/>
      <c r="M2" s="231"/>
      <c r="N2" s="231"/>
      <c r="O2" s="231"/>
      <c r="P2" s="231"/>
      <c r="Q2" s="231"/>
      <c r="R2" s="231"/>
      <c r="S2" s="231"/>
    </row>
    <row r="3" spans="1:35" ht="18" x14ac:dyDescent="0.2">
      <c r="A3" s="228"/>
      <c r="B3" s="29"/>
      <c r="C3" s="30" t="s">
        <v>11</v>
      </c>
      <c r="D3" s="31"/>
      <c r="E3" s="231"/>
      <c r="F3" s="231"/>
      <c r="G3" s="231"/>
      <c r="H3" s="231"/>
      <c r="I3" s="231"/>
      <c r="J3" s="231"/>
      <c r="K3" s="231"/>
      <c r="L3" s="231"/>
      <c r="M3" s="231"/>
      <c r="N3" s="231"/>
      <c r="O3" s="231"/>
      <c r="P3" s="231"/>
      <c r="Q3" s="231"/>
      <c r="R3" s="231"/>
      <c r="S3" s="231"/>
    </row>
    <row r="4" spans="1:35" ht="36.75" customHeight="1" x14ac:dyDescent="0.2">
      <c r="A4" s="228"/>
      <c r="B4" s="29"/>
      <c r="C4" s="40" t="s">
        <v>15</v>
      </c>
      <c r="D4" s="31"/>
      <c r="E4" s="231"/>
      <c r="F4" s="231"/>
      <c r="G4" s="231"/>
      <c r="H4" s="231"/>
      <c r="I4" s="231"/>
      <c r="J4" s="231"/>
      <c r="K4" s="231"/>
      <c r="L4" s="231"/>
      <c r="M4" s="231"/>
      <c r="N4" s="231"/>
      <c r="O4" s="231"/>
      <c r="P4" s="231"/>
      <c r="Q4" s="231"/>
      <c r="R4" s="231"/>
      <c r="S4" s="231"/>
    </row>
    <row r="5" spans="1:35" ht="20.100000000000001" customHeight="1" x14ac:dyDescent="0.2">
      <c r="A5" s="248" t="s">
        <v>16</v>
      </c>
      <c r="B5" s="34"/>
      <c r="C5" s="198" t="s">
        <v>1027</v>
      </c>
      <c r="D5" s="36"/>
      <c r="E5" s="249"/>
      <c r="F5" s="249"/>
      <c r="G5" s="249"/>
      <c r="H5" s="249"/>
      <c r="I5" s="249"/>
      <c r="J5" s="249"/>
      <c r="K5" s="249"/>
      <c r="L5" s="249"/>
      <c r="M5" s="249"/>
      <c r="N5" s="249"/>
      <c r="O5" s="249"/>
      <c r="P5" s="249"/>
      <c r="Q5" s="249"/>
      <c r="R5" s="249"/>
      <c r="S5" s="249"/>
    </row>
    <row r="6" spans="1:35" ht="20.100000000000001" customHeight="1" x14ac:dyDescent="0.2">
      <c r="A6" s="232"/>
      <c r="B6" s="233"/>
      <c r="C6" s="235"/>
      <c r="D6" s="234"/>
      <c r="E6" s="231"/>
      <c r="F6" s="231"/>
      <c r="G6" s="231"/>
      <c r="H6" s="231"/>
      <c r="I6" s="231"/>
      <c r="J6" s="231"/>
      <c r="K6" s="231"/>
      <c r="L6" s="231"/>
      <c r="M6" s="231"/>
      <c r="N6" s="231"/>
      <c r="O6" s="231"/>
      <c r="P6" s="231"/>
      <c r="Q6" s="231"/>
      <c r="R6" s="231"/>
      <c r="S6" s="231"/>
    </row>
    <row r="7" spans="1:35" ht="20.100000000000001" customHeight="1" x14ac:dyDescent="0.2">
      <c r="A7" s="248" t="s">
        <v>12</v>
      </c>
      <c r="B7" s="34"/>
      <c r="C7" s="35" t="s">
        <v>13</v>
      </c>
      <c r="D7" s="36"/>
      <c r="E7" s="249"/>
      <c r="F7" s="249"/>
      <c r="G7" s="249"/>
      <c r="H7" s="249"/>
      <c r="I7" s="249"/>
      <c r="J7" s="249"/>
      <c r="K7" s="249"/>
      <c r="L7" s="249"/>
      <c r="M7" s="249"/>
      <c r="N7" s="249"/>
      <c r="O7" s="249"/>
      <c r="P7" s="249"/>
      <c r="Q7" s="249"/>
      <c r="R7" s="249"/>
      <c r="S7" s="249"/>
    </row>
    <row r="8" spans="1:35" ht="30" customHeight="1" x14ac:dyDescent="0.2">
      <c r="A8" s="263" t="s">
        <v>991</v>
      </c>
      <c r="B8" s="263"/>
      <c r="C8" s="263"/>
      <c r="D8" s="263"/>
      <c r="E8" s="263"/>
      <c r="F8" s="263"/>
      <c r="G8" s="263"/>
      <c r="H8" s="263"/>
      <c r="I8" s="263"/>
      <c r="J8" s="263"/>
      <c r="K8" s="263"/>
      <c r="L8" s="263"/>
      <c r="M8" s="263"/>
      <c r="N8" s="263"/>
      <c r="O8" s="263"/>
      <c r="P8" s="263"/>
      <c r="Q8" s="263"/>
      <c r="R8" s="263"/>
      <c r="S8" s="263"/>
    </row>
    <row r="9" spans="1:35" s="237" customFormat="1" ht="3.75" customHeight="1" x14ac:dyDescent="0.2">
      <c r="A9" s="227"/>
      <c r="B9" s="227"/>
      <c r="C9" s="227"/>
      <c r="D9" s="227"/>
      <c r="E9" s="236"/>
      <c r="F9" s="236"/>
      <c r="G9" s="236"/>
      <c r="H9" s="236"/>
      <c r="I9" s="236"/>
      <c r="J9" s="236"/>
      <c r="K9" s="236"/>
      <c r="L9" s="236"/>
      <c r="M9" s="236"/>
      <c r="N9" s="236"/>
      <c r="O9" s="236"/>
      <c r="P9" s="236"/>
      <c r="Q9" s="236"/>
      <c r="R9" s="236"/>
      <c r="S9" s="236"/>
      <c r="T9" s="236"/>
      <c r="U9" s="236"/>
      <c r="V9" s="236"/>
      <c r="W9" s="236"/>
      <c r="X9" s="236"/>
      <c r="Y9" s="236"/>
      <c r="Z9" s="236"/>
      <c r="AA9" s="236"/>
      <c r="AB9" s="236"/>
      <c r="AC9" s="236"/>
      <c r="AD9" s="236"/>
      <c r="AE9" s="236"/>
      <c r="AF9" s="236"/>
      <c r="AG9" s="236"/>
      <c r="AH9" s="236"/>
      <c r="AI9" s="236"/>
    </row>
    <row r="10" spans="1:35" s="228" customFormat="1" ht="20.100000000000001" customHeight="1" thickBot="1" x14ac:dyDescent="0.3">
      <c r="A10" s="238"/>
      <c r="B10" s="238"/>
      <c r="C10" s="238"/>
      <c r="D10" s="239"/>
      <c r="E10" s="240" t="s">
        <v>997</v>
      </c>
      <c r="F10" s="240" t="s">
        <v>998</v>
      </c>
      <c r="G10" s="240" t="s">
        <v>999</v>
      </c>
      <c r="H10" s="240" t="s">
        <v>1000</v>
      </c>
      <c r="I10" s="240" t="s">
        <v>1001</v>
      </c>
      <c r="J10" s="240" t="s">
        <v>1002</v>
      </c>
      <c r="K10" s="240" t="s">
        <v>1003</v>
      </c>
      <c r="L10" s="240" t="s">
        <v>1004</v>
      </c>
      <c r="M10" s="240" t="s">
        <v>1005</v>
      </c>
      <c r="N10" s="240" t="s">
        <v>1006</v>
      </c>
      <c r="O10" s="240" t="s">
        <v>1007</v>
      </c>
      <c r="P10" s="240" t="s">
        <v>1008</v>
      </c>
      <c r="Q10" s="240" t="s">
        <v>1009</v>
      </c>
      <c r="R10" s="240" t="s">
        <v>1010</v>
      </c>
      <c r="S10" s="240" t="s">
        <v>1011</v>
      </c>
      <c r="T10" s="241"/>
      <c r="U10" s="231"/>
      <c r="V10" s="231"/>
      <c r="W10" s="231"/>
      <c r="X10" s="231"/>
      <c r="Y10" s="231"/>
      <c r="Z10" s="231"/>
      <c r="AA10" s="231"/>
      <c r="AB10" s="231"/>
      <c r="AC10" s="231"/>
      <c r="AD10" s="231"/>
      <c r="AE10" s="231"/>
      <c r="AF10" s="231"/>
      <c r="AG10" s="231"/>
      <c r="AH10" s="231"/>
      <c r="AI10" s="231"/>
    </row>
    <row r="11" spans="1:35" ht="36" customHeight="1" thickBot="1" x14ac:dyDescent="0.25">
      <c r="A11" s="3" t="s">
        <v>2</v>
      </c>
      <c r="B11" s="3" t="s">
        <v>3</v>
      </c>
      <c r="C11" s="3" t="s">
        <v>4</v>
      </c>
      <c r="D11" s="156" t="s">
        <v>8</v>
      </c>
      <c r="E11" s="280" t="s">
        <v>992</v>
      </c>
      <c r="F11" s="281"/>
      <c r="G11" s="242" t="s">
        <v>990</v>
      </c>
      <c r="H11" s="280" t="s">
        <v>993</v>
      </c>
      <c r="I11" s="281"/>
      <c r="J11" s="242" t="s">
        <v>990</v>
      </c>
      <c r="K11" s="280" t="s">
        <v>994</v>
      </c>
      <c r="L11" s="281"/>
      <c r="M11" s="242" t="s">
        <v>990</v>
      </c>
      <c r="N11" s="280" t="s">
        <v>995</v>
      </c>
      <c r="O11" s="281"/>
      <c r="P11" s="242" t="s">
        <v>990</v>
      </c>
      <c r="Q11" s="280" t="s">
        <v>996</v>
      </c>
      <c r="R11" s="281"/>
      <c r="S11" s="242" t="s">
        <v>990</v>
      </c>
      <c r="T11" s="172"/>
      <c r="U11" s="172"/>
      <c r="V11" s="172"/>
      <c r="W11" s="172"/>
      <c r="X11" s="172"/>
      <c r="Y11" s="172"/>
      <c r="Z11" s="172"/>
      <c r="AA11" s="172"/>
      <c r="AB11" s="172"/>
      <c r="AC11" s="172"/>
      <c r="AD11" s="172"/>
      <c r="AE11" s="172"/>
      <c r="AF11" s="172"/>
      <c r="AG11" s="172"/>
      <c r="AH11" s="172"/>
      <c r="AI11" s="172"/>
    </row>
    <row r="12" spans="1:35" s="9" customFormat="1" ht="30" customHeight="1" thickBot="1" x14ac:dyDescent="0.25">
      <c r="A12" s="10" t="str">
        <f>'Orçamento Sintético'!A11</f>
        <v xml:space="preserve"> 1 </v>
      </c>
      <c r="B12" s="10"/>
      <c r="C12" s="155" t="str">
        <f>'Orçamento Sintético'!C11:F11</f>
        <v>ADMINISTRAÇÃO LOCAL DOS SERVIÇOS</v>
      </c>
      <c r="D12" s="157">
        <f>SUM(D13:D15)</f>
        <v>55853.350000000006</v>
      </c>
      <c r="E12" s="282">
        <f>SUM(E13:G13)*$D$13+SUM(E14:G14)*$D$14+SUM(E15:G15)*$D$15</f>
        <v>1675.6005</v>
      </c>
      <c r="F12" s="283"/>
      <c r="G12" s="214">
        <f>E12/$D$12</f>
        <v>2.9999999999999995E-2</v>
      </c>
      <c r="H12" s="282">
        <f>SUM(H13:J13)*$D$13+SUM(H14:J14)*$D$14+SUM(H15:J15)*$D$15</f>
        <v>5585.335</v>
      </c>
      <c r="I12" s="283"/>
      <c r="J12" s="214">
        <f>H12/$D$12</f>
        <v>9.9999999999999992E-2</v>
      </c>
      <c r="K12" s="282">
        <f>SUM(K13:M13)*$D$13+SUM(K14:M14)*$D$14+SUM(K15:M15)*$D$15</f>
        <v>11170.67</v>
      </c>
      <c r="L12" s="283"/>
      <c r="M12" s="214">
        <f>K12/$D$12</f>
        <v>0.19999999999999998</v>
      </c>
      <c r="N12" s="282">
        <f>SUM(N13:P13)*$D$13+SUM(N14:P14)*$D$14+SUM(N15:P15)*$D$15</f>
        <v>15638.938000000002</v>
      </c>
      <c r="O12" s="283"/>
      <c r="P12" s="214">
        <f>N12/$D$12</f>
        <v>0.28000000000000003</v>
      </c>
      <c r="Q12" s="282">
        <f>SUM(Q13:S13)*$D$13+SUM(Q14:S14)*$D$14+SUM(Q15:S15)*$D$15</f>
        <v>21782.806499999999</v>
      </c>
      <c r="R12" s="283"/>
      <c r="S12" s="214">
        <f>Q12/$D$12</f>
        <v>0.38999999999999996</v>
      </c>
      <c r="T12" s="68"/>
      <c r="U12" s="247">
        <f>E12+H12+K12+N12+Q12</f>
        <v>55853.35</v>
      </c>
      <c r="V12" s="68"/>
      <c r="W12" s="68"/>
      <c r="X12" s="68"/>
      <c r="Y12" s="68"/>
      <c r="Z12" s="68"/>
      <c r="AA12" s="68"/>
      <c r="AB12" s="68"/>
      <c r="AC12" s="68"/>
      <c r="AD12" s="68"/>
      <c r="AE12" s="68"/>
      <c r="AF12" s="68"/>
      <c r="AG12" s="68"/>
      <c r="AH12" s="68"/>
      <c r="AI12" s="68"/>
    </row>
    <row r="13" spans="1:35" s="7" customFormat="1" ht="39.950000000000003" customHeight="1" x14ac:dyDescent="0.2">
      <c r="A13" s="50" t="str">
        <f>'Orçamento Sintético'!A11</f>
        <v xml:space="preserve"> 1 </v>
      </c>
      <c r="B13" s="174">
        <v>100306</v>
      </c>
      <c r="C13" s="110" t="s">
        <v>369</v>
      </c>
      <c r="D13" s="158">
        <f>'Orçamento Sintético'!G12</f>
        <v>17422</v>
      </c>
      <c r="E13" s="182"/>
      <c r="F13" s="183"/>
      <c r="G13" s="212">
        <v>0.03</v>
      </c>
      <c r="H13" s="182"/>
      <c r="I13" s="183"/>
      <c r="J13" s="212">
        <v>0.1</v>
      </c>
      <c r="K13" s="182"/>
      <c r="L13" s="183"/>
      <c r="M13" s="212">
        <v>0.2</v>
      </c>
      <c r="N13" s="182"/>
      <c r="O13" s="183"/>
      <c r="P13" s="212">
        <v>0.28000000000000003</v>
      </c>
      <c r="Q13" s="182"/>
      <c r="R13" s="183"/>
      <c r="S13" s="212">
        <v>0.39</v>
      </c>
      <c r="T13" s="68"/>
      <c r="U13" s="68"/>
      <c r="V13" s="68"/>
      <c r="W13" s="68"/>
      <c r="X13" s="68"/>
      <c r="Y13" s="68"/>
      <c r="Z13" s="68"/>
      <c r="AA13" s="68"/>
      <c r="AB13" s="68"/>
      <c r="AC13" s="68"/>
      <c r="AD13" s="68"/>
      <c r="AE13" s="68"/>
      <c r="AF13" s="68"/>
      <c r="AG13" s="68"/>
      <c r="AH13" s="68"/>
      <c r="AI13" s="68"/>
    </row>
    <row r="14" spans="1:35" s="7" customFormat="1" ht="39.950000000000003" customHeight="1" x14ac:dyDescent="0.2">
      <c r="A14" s="50" t="s">
        <v>320</v>
      </c>
      <c r="B14" s="174">
        <v>93572</v>
      </c>
      <c r="C14" s="110" t="s">
        <v>317</v>
      </c>
      <c r="D14" s="158">
        <f>'Orçamento Sintético'!G13</f>
        <v>22963.8</v>
      </c>
      <c r="E14" s="181"/>
      <c r="F14" s="179"/>
      <c r="G14" s="213">
        <v>0.03</v>
      </c>
      <c r="H14" s="181"/>
      <c r="I14" s="179"/>
      <c r="J14" s="213">
        <v>0.1</v>
      </c>
      <c r="K14" s="181"/>
      <c r="L14" s="179"/>
      <c r="M14" s="213">
        <v>0.2</v>
      </c>
      <c r="N14" s="181"/>
      <c r="O14" s="179"/>
      <c r="P14" s="213">
        <v>0.28000000000000003</v>
      </c>
      <c r="Q14" s="181"/>
      <c r="R14" s="179"/>
      <c r="S14" s="213">
        <v>0.39</v>
      </c>
      <c r="T14" s="68"/>
      <c r="U14" s="68"/>
      <c r="V14" s="68"/>
      <c r="W14" s="68"/>
      <c r="X14" s="68"/>
      <c r="Y14" s="68"/>
      <c r="Z14" s="68"/>
      <c r="AA14" s="68"/>
      <c r="AB14" s="68"/>
      <c r="AC14" s="68"/>
      <c r="AD14" s="68"/>
      <c r="AE14" s="68"/>
      <c r="AF14" s="68"/>
      <c r="AG14" s="68"/>
      <c r="AH14" s="68"/>
      <c r="AI14" s="68"/>
    </row>
    <row r="15" spans="1:35" s="7" customFormat="1" ht="39.950000000000003" customHeight="1" thickBot="1" x14ac:dyDescent="0.25">
      <c r="A15" s="98" t="s">
        <v>321</v>
      </c>
      <c r="B15" s="133" t="s">
        <v>602</v>
      </c>
      <c r="C15" s="193" t="s">
        <v>603</v>
      </c>
      <c r="D15" s="159">
        <f>'Orçamento Sintético'!G14</f>
        <v>15467.55</v>
      </c>
      <c r="E15" s="186"/>
      <c r="F15" s="187"/>
      <c r="G15" s="211">
        <v>0.03</v>
      </c>
      <c r="H15" s="186"/>
      <c r="I15" s="187"/>
      <c r="J15" s="211">
        <v>0.1</v>
      </c>
      <c r="K15" s="186"/>
      <c r="L15" s="187"/>
      <c r="M15" s="211">
        <v>0.2</v>
      </c>
      <c r="N15" s="186"/>
      <c r="O15" s="187"/>
      <c r="P15" s="211">
        <v>0.28000000000000003</v>
      </c>
      <c r="Q15" s="186"/>
      <c r="R15" s="187"/>
      <c r="S15" s="211">
        <v>0.39</v>
      </c>
      <c r="T15" s="68"/>
      <c r="U15" s="68"/>
      <c r="V15" s="68"/>
      <c r="W15" s="68"/>
      <c r="X15" s="68"/>
      <c r="Y15" s="68"/>
      <c r="Z15" s="68"/>
      <c r="AA15" s="68"/>
      <c r="AB15" s="68"/>
      <c r="AC15" s="68"/>
      <c r="AD15" s="68"/>
      <c r="AE15" s="68"/>
      <c r="AF15" s="68"/>
      <c r="AG15" s="68"/>
      <c r="AH15" s="68"/>
      <c r="AI15" s="68"/>
    </row>
    <row r="16" spans="1:35" s="9" customFormat="1" ht="30" customHeight="1" thickBot="1" x14ac:dyDescent="0.25">
      <c r="A16" s="10">
        <v>2</v>
      </c>
      <c r="B16" s="10"/>
      <c r="C16" s="155" t="s">
        <v>18</v>
      </c>
      <c r="D16" s="157">
        <f>D17</f>
        <v>18215.689999999999</v>
      </c>
      <c r="E16" s="284">
        <f>SUM(E17:G17)*$D$17</f>
        <v>546.47069999999997</v>
      </c>
      <c r="F16" s="285"/>
      <c r="G16" s="214">
        <f>E16/$D$16</f>
        <v>0.03</v>
      </c>
      <c r="H16" s="284">
        <f>SUM(H17:J17)*$D$17</f>
        <v>1821.569</v>
      </c>
      <c r="I16" s="285"/>
      <c r="J16" s="214">
        <f>H16/$D$16</f>
        <v>0.1</v>
      </c>
      <c r="K16" s="284">
        <f>SUM(K17:M17)*$D$17</f>
        <v>3643.1379999999999</v>
      </c>
      <c r="L16" s="285"/>
      <c r="M16" s="214">
        <f>K16/$D$16</f>
        <v>0.2</v>
      </c>
      <c r="N16" s="284">
        <f>SUM(N17:P17)*$D$17</f>
        <v>5100.3932000000004</v>
      </c>
      <c r="O16" s="285"/>
      <c r="P16" s="214">
        <f>N16/$D$16</f>
        <v>0.28000000000000003</v>
      </c>
      <c r="Q16" s="284">
        <f>SUM(Q17:S17)*$D$17</f>
        <v>7104.1190999999999</v>
      </c>
      <c r="R16" s="285"/>
      <c r="S16" s="214">
        <f>Q16/$D$16</f>
        <v>0.39</v>
      </c>
      <c r="T16" s="68"/>
      <c r="U16" s="247">
        <f>E16+H16+K16+N16+Q16</f>
        <v>18215.690000000002</v>
      </c>
      <c r="V16" s="68"/>
      <c r="W16" s="68"/>
      <c r="X16" s="68"/>
      <c r="Y16" s="68"/>
      <c r="Z16" s="68"/>
      <c r="AA16" s="68"/>
      <c r="AB16" s="68"/>
      <c r="AC16" s="68"/>
      <c r="AD16" s="68"/>
      <c r="AE16" s="68"/>
      <c r="AF16" s="68"/>
      <c r="AG16" s="68"/>
      <c r="AH16" s="68"/>
      <c r="AI16" s="68"/>
    </row>
    <row r="17" spans="1:35" s="7" customFormat="1" ht="39.950000000000003" customHeight="1" thickBot="1" x14ac:dyDescent="0.25">
      <c r="A17" s="41" t="s">
        <v>743</v>
      </c>
      <c r="B17" s="173">
        <v>72884</v>
      </c>
      <c r="C17" s="42" t="s">
        <v>744</v>
      </c>
      <c r="D17" s="160">
        <f>'Orçamento Sintético'!G16</f>
        <v>18215.689999999999</v>
      </c>
      <c r="E17" s="189"/>
      <c r="F17" s="190"/>
      <c r="G17" s="246">
        <v>0.03</v>
      </c>
      <c r="H17" s="189"/>
      <c r="I17" s="190"/>
      <c r="J17" s="246">
        <v>0.1</v>
      </c>
      <c r="K17" s="189"/>
      <c r="L17" s="190"/>
      <c r="M17" s="246">
        <v>0.2</v>
      </c>
      <c r="N17" s="189"/>
      <c r="O17" s="190"/>
      <c r="P17" s="246">
        <v>0.28000000000000003</v>
      </c>
      <c r="Q17" s="189"/>
      <c r="R17" s="190"/>
      <c r="S17" s="246">
        <v>0.39</v>
      </c>
      <c r="T17" s="68"/>
      <c r="U17" s="68"/>
      <c r="V17" s="68"/>
      <c r="W17" s="68"/>
      <c r="X17" s="68"/>
      <c r="Y17" s="68"/>
      <c r="Z17" s="68"/>
      <c r="AA17" s="68"/>
      <c r="AB17" s="68"/>
      <c r="AC17" s="68"/>
      <c r="AD17" s="68"/>
      <c r="AE17" s="68"/>
      <c r="AF17" s="68"/>
      <c r="AG17" s="68"/>
      <c r="AH17" s="68"/>
      <c r="AI17" s="68"/>
    </row>
    <row r="18" spans="1:35" s="9" customFormat="1" ht="24.95" customHeight="1" thickBot="1" x14ac:dyDescent="0.25">
      <c r="A18" s="10">
        <v>3</v>
      </c>
      <c r="B18" s="10"/>
      <c r="C18" s="155" t="s">
        <v>39</v>
      </c>
      <c r="D18" s="157">
        <f>SUM(D19:D22)</f>
        <v>9509.5400000000009</v>
      </c>
      <c r="E18" s="282">
        <f>SUM(E19:G19)*$D$19+SUM(E20:G20)*$D$20+SUM(E21:G21)*$D$21+SUM(E22:G22)*$D$22</f>
        <v>9509.5400000000009</v>
      </c>
      <c r="F18" s="283"/>
      <c r="G18" s="214">
        <f>E18/$D$18</f>
        <v>1</v>
      </c>
      <c r="H18" s="286">
        <f>SUM(H19:J19)*$D$19+SUM(H20:J20)*$D$20+SUM(H21:J21)*$D$21+SUM(H22:J22)*$D$22</f>
        <v>0</v>
      </c>
      <c r="I18" s="287"/>
      <c r="J18" s="185">
        <f>H18/$D$18</f>
        <v>0</v>
      </c>
      <c r="K18" s="286">
        <f>SUM(K19:M19)*$D$19+SUM(K20:M20)*$D$20+SUM(K21:M21)*$D$21+SUM(K22:M22)*$D$22</f>
        <v>0</v>
      </c>
      <c r="L18" s="287"/>
      <c r="M18" s="185">
        <f>K18/$D$18</f>
        <v>0</v>
      </c>
      <c r="N18" s="286">
        <f>SUM(N19:P19)*$D$19+SUM(N20:P20)*$D$20+SUM(N21:P21)*$D$21+SUM(N22:P22)*$D$22</f>
        <v>0</v>
      </c>
      <c r="O18" s="287"/>
      <c r="P18" s="185">
        <f>N18/$D$18</f>
        <v>0</v>
      </c>
      <c r="Q18" s="286">
        <f>SUM(Q19:S19)*$D$19+SUM(Q20:S20)*$D$20+SUM(Q21:S21)*$D$21+SUM(Q22:S22)*$D$22</f>
        <v>0</v>
      </c>
      <c r="R18" s="287"/>
      <c r="S18" s="185">
        <f>Q18/$D$18</f>
        <v>0</v>
      </c>
      <c r="T18" s="68"/>
      <c r="U18" s="247">
        <f>E18+H18+K18+N18+Q18</f>
        <v>9509.5400000000009</v>
      </c>
      <c r="V18" s="68"/>
      <c r="W18" s="68"/>
      <c r="X18" s="68"/>
      <c r="Y18" s="68"/>
      <c r="Z18" s="68"/>
      <c r="AA18" s="68"/>
      <c r="AB18" s="68"/>
      <c r="AC18" s="68"/>
      <c r="AD18" s="68"/>
      <c r="AE18" s="68"/>
      <c r="AF18" s="68"/>
      <c r="AG18" s="68"/>
      <c r="AH18" s="68"/>
      <c r="AI18" s="68"/>
    </row>
    <row r="19" spans="1:35" s="7" customFormat="1" ht="39.950000000000003" customHeight="1" x14ac:dyDescent="0.2">
      <c r="A19" s="41" t="s">
        <v>746</v>
      </c>
      <c r="B19" s="173">
        <v>93208</v>
      </c>
      <c r="C19" s="42" t="s">
        <v>30</v>
      </c>
      <c r="D19" s="160">
        <f>'Orçamento Sintético'!G18</f>
        <v>3428.18</v>
      </c>
      <c r="E19" s="206">
        <v>1</v>
      </c>
      <c r="F19" s="183"/>
      <c r="G19" s="184"/>
      <c r="H19" s="182"/>
      <c r="I19" s="183"/>
      <c r="J19" s="184"/>
      <c r="K19" s="182"/>
      <c r="L19" s="183"/>
      <c r="M19" s="184"/>
      <c r="N19" s="182"/>
      <c r="O19" s="183"/>
      <c r="P19" s="184"/>
      <c r="Q19" s="182"/>
      <c r="R19" s="183"/>
      <c r="S19" s="184"/>
      <c r="T19" s="68"/>
      <c r="U19" s="68"/>
      <c r="V19" s="68"/>
      <c r="W19" s="68"/>
      <c r="X19" s="68"/>
      <c r="Y19" s="68"/>
      <c r="Z19" s="68"/>
      <c r="AA19" s="68"/>
      <c r="AB19" s="68"/>
      <c r="AC19" s="68"/>
      <c r="AD19" s="68"/>
      <c r="AE19" s="68"/>
      <c r="AF19" s="68"/>
      <c r="AG19" s="68"/>
      <c r="AH19" s="68"/>
      <c r="AI19" s="68"/>
    </row>
    <row r="20" spans="1:35" s="7" customFormat="1" ht="39.950000000000003" customHeight="1" x14ac:dyDescent="0.2">
      <c r="A20" s="50" t="s">
        <v>747</v>
      </c>
      <c r="B20" s="174">
        <v>93212</v>
      </c>
      <c r="C20" s="51" t="s">
        <v>29</v>
      </c>
      <c r="D20" s="158">
        <f>'Orçamento Sintético'!G19</f>
        <v>1585.08</v>
      </c>
      <c r="E20" s="207">
        <v>1</v>
      </c>
      <c r="F20" s="179"/>
      <c r="G20" s="180"/>
      <c r="H20" s="181"/>
      <c r="I20" s="179"/>
      <c r="J20" s="180"/>
      <c r="K20" s="181"/>
      <c r="L20" s="179"/>
      <c r="M20" s="180"/>
      <c r="N20" s="181"/>
      <c r="O20" s="179"/>
      <c r="P20" s="180"/>
      <c r="Q20" s="181"/>
      <c r="R20" s="179"/>
      <c r="S20" s="180"/>
      <c r="T20" s="68"/>
      <c r="U20" s="68"/>
      <c r="V20" s="68"/>
      <c r="W20" s="68"/>
      <c r="X20" s="68"/>
      <c r="Y20" s="68"/>
      <c r="Z20" s="68"/>
      <c r="AA20" s="68"/>
      <c r="AB20" s="68"/>
      <c r="AC20" s="68"/>
      <c r="AD20" s="68"/>
      <c r="AE20" s="68"/>
      <c r="AF20" s="68"/>
      <c r="AG20" s="68"/>
      <c r="AH20" s="68"/>
      <c r="AI20" s="68"/>
    </row>
    <row r="21" spans="1:35" s="7" customFormat="1" ht="39.950000000000003" customHeight="1" x14ac:dyDescent="0.2">
      <c r="A21" s="50" t="s">
        <v>748</v>
      </c>
      <c r="B21" s="174">
        <v>93583</v>
      </c>
      <c r="C21" s="51" t="s">
        <v>28</v>
      </c>
      <c r="D21" s="158">
        <f>'Orçamento Sintético'!G20</f>
        <v>3981</v>
      </c>
      <c r="E21" s="208">
        <v>1</v>
      </c>
      <c r="F21" s="187"/>
      <c r="G21" s="188"/>
      <c r="H21" s="186"/>
      <c r="I21" s="187"/>
      <c r="J21" s="188"/>
      <c r="K21" s="186"/>
      <c r="L21" s="187"/>
      <c r="M21" s="188"/>
      <c r="N21" s="186"/>
      <c r="O21" s="187"/>
      <c r="P21" s="188"/>
      <c r="Q21" s="186"/>
      <c r="R21" s="187"/>
      <c r="S21" s="188"/>
      <c r="T21" s="68"/>
      <c r="U21" s="68"/>
      <c r="V21" s="68"/>
      <c r="W21" s="68"/>
      <c r="X21" s="68"/>
      <c r="Y21" s="68"/>
      <c r="Z21" s="68"/>
      <c r="AA21" s="68"/>
      <c r="AB21" s="68"/>
      <c r="AC21" s="68"/>
      <c r="AD21" s="68"/>
      <c r="AE21" s="68"/>
      <c r="AF21" s="68"/>
      <c r="AG21" s="68"/>
      <c r="AH21" s="68"/>
      <c r="AI21" s="68"/>
    </row>
    <row r="22" spans="1:35" s="64" customFormat="1" ht="39.950000000000003" customHeight="1" thickBot="1" x14ac:dyDescent="0.25">
      <c r="A22" s="50" t="s">
        <v>749</v>
      </c>
      <c r="B22" s="133" t="s">
        <v>248</v>
      </c>
      <c r="C22" s="83" t="s">
        <v>247</v>
      </c>
      <c r="D22" s="161">
        <f>'Orçamento Sintético'!G21</f>
        <v>515.28</v>
      </c>
      <c r="E22" s="186"/>
      <c r="F22" s="209">
        <v>1</v>
      </c>
      <c r="G22" s="188"/>
      <c r="H22" s="186"/>
      <c r="I22" s="187"/>
      <c r="J22" s="188"/>
      <c r="K22" s="186"/>
      <c r="L22" s="187"/>
      <c r="M22" s="188"/>
      <c r="N22" s="186"/>
      <c r="O22" s="187"/>
      <c r="P22" s="188"/>
      <c r="Q22" s="186"/>
      <c r="R22" s="187"/>
      <c r="S22" s="188"/>
      <c r="T22" s="68"/>
      <c r="U22" s="68"/>
      <c r="V22" s="68"/>
      <c r="W22" s="68"/>
      <c r="X22" s="68"/>
      <c r="Y22" s="68"/>
      <c r="Z22" s="68"/>
      <c r="AA22" s="68"/>
      <c r="AB22" s="68"/>
      <c r="AC22" s="68"/>
      <c r="AD22" s="68"/>
      <c r="AE22" s="68"/>
      <c r="AF22" s="68"/>
      <c r="AG22" s="68"/>
      <c r="AH22" s="68"/>
      <c r="AI22" s="68"/>
    </row>
    <row r="23" spans="1:35" s="9" customFormat="1" ht="30" customHeight="1" thickBot="1" x14ac:dyDescent="0.25">
      <c r="A23" s="10">
        <v>4</v>
      </c>
      <c r="B23" s="10"/>
      <c r="C23" s="155" t="s">
        <v>20</v>
      </c>
      <c r="D23" s="157">
        <f>D24+D26+D28+D32</f>
        <v>4097.5999999999995</v>
      </c>
      <c r="E23" s="282">
        <f>E24+E26+E28+E32</f>
        <v>1236.8566000000001</v>
      </c>
      <c r="F23" s="283"/>
      <c r="G23" s="214">
        <f>E23/$D$23</f>
        <v>0.30184903358063264</v>
      </c>
      <c r="H23" s="282">
        <f>H24+H26+H28+H32</f>
        <v>294.92199999999997</v>
      </c>
      <c r="I23" s="283"/>
      <c r="J23" s="214">
        <f>H23/$D$23</f>
        <v>7.197432643498633E-2</v>
      </c>
      <c r="K23" s="282">
        <f>K24+K26+K28+K32</f>
        <v>589.84399999999994</v>
      </c>
      <c r="L23" s="283"/>
      <c r="M23" s="214">
        <f>K23/$D$23</f>
        <v>0.14394865286997266</v>
      </c>
      <c r="N23" s="282">
        <f>N24+N26+N28+N32</f>
        <v>825.78160000000003</v>
      </c>
      <c r="O23" s="283"/>
      <c r="P23" s="214">
        <f>N23/$D$23</f>
        <v>0.20152811401796178</v>
      </c>
      <c r="Q23" s="282">
        <f>Q24+Q26+Q28+Q32</f>
        <v>1150.1958</v>
      </c>
      <c r="R23" s="283"/>
      <c r="S23" s="214">
        <f>Q23/$D$23</f>
        <v>0.28069987309644673</v>
      </c>
      <c r="T23" s="68"/>
      <c r="U23" s="247">
        <f>E23+H23+K23+N23+Q23</f>
        <v>4097.6000000000004</v>
      </c>
      <c r="V23" s="68"/>
      <c r="W23" s="68"/>
      <c r="X23" s="68"/>
      <c r="Y23" s="68"/>
      <c r="Z23" s="68"/>
      <c r="AA23" s="68"/>
      <c r="AB23" s="68"/>
      <c r="AC23" s="68"/>
      <c r="AD23" s="68"/>
      <c r="AE23" s="68"/>
      <c r="AF23" s="68"/>
      <c r="AG23" s="68"/>
      <c r="AH23" s="68"/>
      <c r="AI23" s="68"/>
    </row>
    <row r="24" spans="1:35" s="9" customFormat="1" ht="30" customHeight="1" thickBot="1" x14ac:dyDescent="0.25">
      <c r="A24" s="60" t="s">
        <v>338</v>
      </c>
      <c r="B24" s="61"/>
      <c r="C24" s="177" t="s">
        <v>42</v>
      </c>
      <c r="D24" s="162">
        <f>D25</f>
        <v>241.21</v>
      </c>
      <c r="E24" s="288">
        <f>SUM(E25:G25)*$D$25</f>
        <v>241.21</v>
      </c>
      <c r="F24" s="289"/>
      <c r="G24" s="215">
        <f>E24/$D$24</f>
        <v>1</v>
      </c>
      <c r="H24" s="286">
        <f>SUM(H25:J25)*$D$25</f>
        <v>0</v>
      </c>
      <c r="I24" s="287"/>
      <c r="J24" s="185">
        <f>H24/$D$24</f>
        <v>0</v>
      </c>
      <c r="K24" s="286">
        <f>SUM(K25:M25)*$D$25</f>
        <v>0</v>
      </c>
      <c r="L24" s="287"/>
      <c r="M24" s="185">
        <f>K24/$D$24</f>
        <v>0</v>
      </c>
      <c r="N24" s="286">
        <f>SUM(N25:P25)*$D$25</f>
        <v>0</v>
      </c>
      <c r="O24" s="287"/>
      <c r="P24" s="185">
        <f>N24/$D$24</f>
        <v>0</v>
      </c>
      <c r="Q24" s="286">
        <f>SUM(Q25:S25)*$D$25</f>
        <v>0</v>
      </c>
      <c r="R24" s="287"/>
      <c r="S24" s="185">
        <f>Q24/$D$24</f>
        <v>0</v>
      </c>
      <c r="T24" s="68"/>
      <c r="U24" s="68"/>
      <c r="V24" s="68"/>
      <c r="W24" s="68"/>
      <c r="X24" s="68"/>
      <c r="Y24" s="68"/>
      <c r="Z24" s="68"/>
      <c r="AA24" s="68"/>
      <c r="AB24" s="68"/>
      <c r="AC24" s="68"/>
      <c r="AD24" s="68"/>
      <c r="AE24" s="68"/>
      <c r="AF24" s="68"/>
      <c r="AG24" s="68"/>
      <c r="AH24" s="68"/>
      <c r="AI24" s="68"/>
    </row>
    <row r="25" spans="1:35" s="7" customFormat="1" ht="39.950000000000003" customHeight="1" thickBot="1" x14ac:dyDescent="0.25">
      <c r="A25" s="123" t="s">
        <v>750</v>
      </c>
      <c r="B25" s="133" t="s">
        <v>623</v>
      </c>
      <c r="C25" s="124" t="s">
        <v>624</v>
      </c>
      <c r="D25" s="160">
        <f>'Orçamento Sintético'!G24</f>
        <v>241.21</v>
      </c>
      <c r="E25" s="207">
        <v>1</v>
      </c>
      <c r="F25" s="179"/>
      <c r="G25" s="180"/>
      <c r="H25" s="181"/>
      <c r="I25" s="179"/>
      <c r="J25" s="180"/>
      <c r="K25" s="181"/>
      <c r="L25" s="179"/>
      <c r="M25" s="180"/>
      <c r="N25" s="181"/>
      <c r="O25" s="179"/>
      <c r="P25" s="180"/>
      <c r="Q25" s="181"/>
      <c r="R25" s="179"/>
      <c r="S25" s="180"/>
      <c r="T25" s="68"/>
      <c r="U25" s="68"/>
      <c r="V25" s="68"/>
      <c r="W25" s="68"/>
      <c r="X25" s="68"/>
      <c r="Y25" s="68"/>
      <c r="Z25" s="68"/>
      <c r="AA25" s="68"/>
      <c r="AB25" s="68"/>
      <c r="AC25" s="68"/>
      <c r="AD25" s="68"/>
      <c r="AE25" s="68"/>
      <c r="AF25" s="68"/>
      <c r="AG25" s="68"/>
      <c r="AH25" s="68"/>
      <c r="AI25" s="68"/>
    </row>
    <row r="26" spans="1:35" s="9" customFormat="1" ht="30" customHeight="1" thickBot="1" x14ac:dyDescent="0.25">
      <c r="A26" s="60" t="s">
        <v>339</v>
      </c>
      <c r="B26" s="61"/>
      <c r="C26" s="177" t="s">
        <v>342</v>
      </c>
      <c r="D26" s="162">
        <f>D27</f>
        <v>221.89</v>
      </c>
      <c r="E26" s="288">
        <f>SUM(E27:G27)*$D$27</f>
        <v>221.89</v>
      </c>
      <c r="F26" s="289"/>
      <c r="G26" s="215">
        <f>E26/$D$26</f>
        <v>1</v>
      </c>
      <c r="H26" s="286">
        <f>SUM(H27:J27)*$D$27</f>
        <v>0</v>
      </c>
      <c r="I26" s="287"/>
      <c r="J26" s="185">
        <f>H26/$D$26</f>
        <v>0</v>
      </c>
      <c r="K26" s="286">
        <f>SUM(K27:M27)*$D$27</f>
        <v>0</v>
      </c>
      <c r="L26" s="287"/>
      <c r="M26" s="185">
        <f>K26/$D$26</f>
        <v>0</v>
      </c>
      <c r="N26" s="286">
        <f>SUM(N27:P27)*$D$27</f>
        <v>0</v>
      </c>
      <c r="O26" s="287"/>
      <c r="P26" s="185">
        <f>N26/$D$26</f>
        <v>0</v>
      </c>
      <c r="Q26" s="286">
        <f>SUM(Q27:S27)*$D$27</f>
        <v>0</v>
      </c>
      <c r="R26" s="287"/>
      <c r="S26" s="185">
        <f>Q26/$D$26</f>
        <v>0</v>
      </c>
      <c r="T26" s="68"/>
      <c r="U26" s="68"/>
      <c r="V26" s="68"/>
      <c r="W26" s="68"/>
      <c r="X26" s="68"/>
      <c r="Y26" s="68"/>
      <c r="Z26" s="68"/>
      <c r="AA26" s="68"/>
      <c r="AB26" s="68"/>
      <c r="AC26" s="68"/>
      <c r="AD26" s="68"/>
      <c r="AE26" s="68"/>
      <c r="AF26" s="68"/>
      <c r="AG26" s="68"/>
      <c r="AH26" s="68"/>
      <c r="AI26" s="68"/>
    </row>
    <row r="27" spans="1:35" s="7" customFormat="1" ht="39.950000000000003" customHeight="1" thickBot="1" x14ac:dyDescent="0.25">
      <c r="A27" s="41" t="s">
        <v>751</v>
      </c>
      <c r="B27" s="173">
        <v>99814</v>
      </c>
      <c r="C27" s="42" t="s">
        <v>66</v>
      </c>
      <c r="D27" s="160">
        <f>'Orçamento Sintético'!G26</f>
        <v>221.89</v>
      </c>
      <c r="E27" s="181"/>
      <c r="F27" s="179"/>
      <c r="G27" s="213">
        <v>1</v>
      </c>
      <c r="H27" s="181"/>
      <c r="I27" s="179"/>
      <c r="J27" s="180"/>
      <c r="K27" s="181"/>
      <c r="L27" s="179"/>
      <c r="M27" s="180"/>
      <c r="N27" s="181"/>
      <c r="O27" s="179"/>
      <c r="P27" s="180"/>
      <c r="Q27" s="181"/>
      <c r="R27" s="179"/>
      <c r="S27" s="180"/>
      <c r="T27" s="68"/>
      <c r="U27" s="68"/>
      <c r="V27" s="68"/>
      <c r="W27" s="68"/>
      <c r="X27" s="68"/>
      <c r="Y27" s="68"/>
      <c r="Z27" s="68"/>
      <c r="AA27" s="68"/>
      <c r="AB27" s="68"/>
      <c r="AC27" s="68"/>
      <c r="AD27" s="68"/>
      <c r="AE27" s="68"/>
      <c r="AF27" s="68"/>
      <c r="AG27" s="68"/>
      <c r="AH27" s="68"/>
      <c r="AI27" s="68"/>
    </row>
    <row r="28" spans="1:35" s="9" customFormat="1" ht="30" customHeight="1" thickBot="1" x14ac:dyDescent="0.25">
      <c r="A28" s="60" t="s">
        <v>340</v>
      </c>
      <c r="B28" s="61"/>
      <c r="C28" s="177" t="s">
        <v>24</v>
      </c>
      <c r="D28" s="162">
        <f>SUM(D29:D31)</f>
        <v>3132.8999999999996</v>
      </c>
      <c r="E28" s="288">
        <f>SUM(E29:G29)*$D$29+SUM(E30:G30)*$D$30+SUM(E31:G31)*$D$31</f>
        <v>272.15660000000003</v>
      </c>
      <c r="F28" s="289"/>
      <c r="G28" s="215">
        <f>E28/$D$28</f>
        <v>8.6870503367487015E-2</v>
      </c>
      <c r="H28" s="288">
        <f>SUM(H29:J29)*$D$29+SUM(H30:J30)*$D$30+SUM(H31:J31)*$D$31</f>
        <v>294.92199999999997</v>
      </c>
      <c r="I28" s="289"/>
      <c r="J28" s="215">
        <f>H28/$D$28</f>
        <v>9.4137061508506495E-2</v>
      </c>
      <c r="K28" s="288">
        <f>SUM(K29:M29)*$D$29+SUM(K30:M30)*$D$30+SUM(K31:M31)*$D$31</f>
        <v>589.84399999999994</v>
      </c>
      <c r="L28" s="289"/>
      <c r="M28" s="215">
        <f>K28/$D$28</f>
        <v>0.18827412301701299</v>
      </c>
      <c r="N28" s="288">
        <f>SUM(N29:P29)*$D$29+SUM(N30:P30)*$D$30+SUM(N31:P31)*$D$31</f>
        <v>825.78160000000003</v>
      </c>
      <c r="O28" s="289"/>
      <c r="P28" s="215">
        <f>N28/$D$28</f>
        <v>0.26358377222381824</v>
      </c>
      <c r="Q28" s="288">
        <f>SUM(Q29:S29)*$D$29+SUM(Q30:S30)*$D$30+SUM(Q31:S31)*$D$31</f>
        <v>1150.1958</v>
      </c>
      <c r="R28" s="289"/>
      <c r="S28" s="215">
        <f>Q28/$D$28</f>
        <v>0.36713453988317535</v>
      </c>
      <c r="T28" s="68"/>
      <c r="U28" s="244"/>
      <c r="V28" s="68"/>
      <c r="W28" s="68"/>
      <c r="X28" s="68"/>
      <c r="Y28" s="68"/>
      <c r="Z28" s="68"/>
      <c r="AA28" s="68"/>
      <c r="AB28" s="68"/>
      <c r="AC28" s="68"/>
      <c r="AD28" s="68"/>
      <c r="AE28" s="68"/>
      <c r="AF28" s="68"/>
      <c r="AG28" s="68"/>
      <c r="AH28" s="68"/>
      <c r="AI28" s="68"/>
    </row>
    <row r="29" spans="1:35" s="7" customFormat="1" ht="39.950000000000003" customHeight="1" x14ac:dyDescent="0.2">
      <c r="A29" s="41" t="s">
        <v>752</v>
      </c>
      <c r="B29" s="173">
        <v>97622</v>
      </c>
      <c r="C29" s="42" t="s">
        <v>21</v>
      </c>
      <c r="D29" s="160">
        <f>'Orçamento Sintético'!G28</f>
        <v>72.989999999999995</v>
      </c>
      <c r="E29" s="181"/>
      <c r="F29" s="210">
        <v>1</v>
      </c>
      <c r="G29" s="180"/>
      <c r="H29" s="181"/>
      <c r="I29" s="179"/>
      <c r="J29" s="180"/>
      <c r="K29" s="181"/>
      <c r="L29" s="179"/>
      <c r="M29" s="180"/>
      <c r="N29" s="181"/>
      <c r="O29" s="179"/>
      <c r="P29" s="180"/>
      <c r="Q29" s="181"/>
      <c r="R29" s="179"/>
      <c r="S29" s="180"/>
      <c r="T29" s="68"/>
      <c r="U29" s="68"/>
      <c r="V29" s="68"/>
      <c r="W29" s="68"/>
      <c r="X29" s="68"/>
      <c r="Y29" s="68"/>
      <c r="Z29" s="68"/>
      <c r="AA29" s="68"/>
      <c r="AB29" s="68"/>
      <c r="AC29" s="68"/>
      <c r="AD29" s="68"/>
      <c r="AE29" s="68"/>
      <c r="AF29" s="68"/>
      <c r="AG29" s="68"/>
      <c r="AH29" s="68"/>
      <c r="AI29" s="68"/>
    </row>
    <row r="30" spans="1:35" s="7" customFormat="1" ht="39.950000000000003" customHeight="1" x14ac:dyDescent="0.2">
      <c r="A30" s="50" t="s">
        <v>753</v>
      </c>
      <c r="B30" s="174">
        <v>97628</v>
      </c>
      <c r="C30" s="51" t="s">
        <v>604</v>
      </c>
      <c r="D30" s="158">
        <f>'Orçamento Sintético'!G29</f>
        <v>110.69</v>
      </c>
      <c r="E30" s="181"/>
      <c r="F30" s="210">
        <v>1</v>
      </c>
      <c r="G30" s="180"/>
      <c r="H30" s="181"/>
      <c r="I30" s="179"/>
      <c r="J30" s="180"/>
      <c r="K30" s="181"/>
      <c r="L30" s="179"/>
      <c r="M30" s="180"/>
      <c r="N30" s="181"/>
      <c r="O30" s="179"/>
      <c r="P30" s="180"/>
      <c r="Q30" s="181"/>
      <c r="R30" s="179"/>
      <c r="S30" s="180"/>
      <c r="T30" s="68"/>
      <c r="U30" s="68"/>
      <c r="V30" s="68"/>
      <c r="W30" s="68"/>
      <c r="X30" s="68"/>
      <c r="Y30" s="68"/>
      <c r="Z30" s="68"/>
      <c r="AA30" s="68"/>
      <c r="AB30" s="68"/>
      <c r="AC30" s="68"/>
      <c r="AD30" s="68"/>
      <c r="AE30" s="68"/>
      <c r="AF30" s="68"/>
      <c r="AG30" s="68"/>
      <c r="AH30" s="68"/>
      <c r="AI30" s="68"/>
    </row>
    <row r="31" spans="1:35" s="7" customFormat="1" ht="39.950000000000003" customHeight="1" thickBot="1" x14ac:dyDescent="0.25">
      <c r="A31" s="50" t="s">
        <v>754</v>
      </c>
      <c r="B31" s="174" t="s">
        <v>43</v>
      </c>
      <c r="C31" s="110" t="s">
        <v>44</v>
      </c>
      <c r="D31" s="158">
        <f>'Orçamento Sintético'!G30</f>
        <v>2949.22</v>
      </c>
      <c r="E31" s="181"/>
      <c r="F31" s="179"/>
      <c r="G31" s="213">
        <v>0.03</v>
      </c>
      <c r="H31" s="181"/>
      <c r="I31" s="179"/>
      <c r="J31" s="213">
        <v>0.1</v>
      </c>
      <c r="K31" s="181"/>
      <c r="L31" s="179"/>
      <c r="M31" s="213">
        <v>0.2</v>
      </c>
      <c r="N31" s="181"/>
      <c r="O31" s="179"/>
      <c r="P31" s="213">
        <v>0.28000000000000003</v>
      </c>
      <c r="Q31" s="181"/>
      <c r="R31" s="179"/>
      <c r="S31" s="213">
        <v>0.39</v>
      </c>
      <c r="T31" s="68"/>
      <c r="U31" s="68"/>
      <c r="V31" s="68"/>
      <c r="W31" s="68"/>
      <c r="X31" s="68"/>
      <c r="Y31" s="68"/>
      <c r="Z31" s="68"/>
      <c r="AA31" s="68"/>
      <c r="AB31" s="68"/>
      <c r="AC31" s="68"/>
      <c r="AD31" s="68"/>
      <c r="AE31" s="68"/>
      <c r="AF31" s="68"/>
      <c r="AG31" s="68"/>
      <c r="AH31" s="68"/>
      <c r="AI31" s="68"/>
    </row>
    <row r="32" spans="1:35" s="9" customFormat="1" ht="30" customHeight="1" thickBot="1" x14ac:dyDescent="0.25">
      <c r="A32" s="60" t="s">
        <v>341</v>
      </c>
      <c r="B32" s="61"/>
      <c r="C32" s="177" t="s">
        <v>26</v>
      </c>
      <c r="D32" s="162">
        <f>D33</f>
        <v>501.6</v>
      </c>
      <c r="E32" s="288">
        <f>SUM(E33:G33)*$D$33</f>
        <v>501.6</v>
      </c>
      <c r="F32" s="289"/>
      <c r="G32" s="215">
        <f>E32/$D$32</f>
        <v>1</v>
      </c>
      <c r="H32" s="286">
        <f>SUM(H33:J33)*$D$33</f>
        <v>0</v>
      </c>
      <c r="I32" s="287"/>
      <c r="J32" s="185">
        <f>H32/$D$32</f>
        <v>0</v>
      </c>
      <c r="K32" s="286">
        <f>SUM(K33:M33)*$D$33</f>
        <v>0</v>
      </c>
      <c r="L32" s="287"/>
      <c r="M32" s="185">
        <f>K32/$D$32</f>
        <v>0</v>
      </c>
      <c r="N32" s="286">
        <f>SUM(N33:P33)*$D$33</f>
        <v>0</v>
      </c>
      <c r="O32" s="287"/>
      <c r="P32" s="185">
        <f>N32/$D$32</f>
        <v>0</v>
      </c>
      <c r="Q32" s="286">
        <f>SUM(Q33:S33)*$D$33</f>
        <v>0</v>
      </c>
      <c r="R32" s="287"/>
      <c r="S32" s="185">
        <f>Q32/$D$32</f>
        <v>0</v>
      </c>
      <c r="T32" s="68"/>
      <c r="U32" s="68"/>
      <c r="V32" s="68"/>
      <c r="W32" s="68"/>
      <c r="X32" s="68"/>
      <c r="Y32" s="68"/>
      <c r="Z32" s="68"/>
      <c r="AA32" s="68"/>
      <c r="AB32" s="68"/>
      <c r="AC32" s="68"/>
      <c r="AD32" s="68"/>
      <c r="AE32" s="68"/>
      <c r="AF32" s="68"/>
      <c r="AG32" s="68"/>
      <c r="AH32" s="68"/>
      <c r="AI32" s="68"/>
    </row>
    <row r="33" spans="1:35" s="7" customFormat="1" ht="39.950000000000003" customHeight="1" thickBot="1" x14ac:dyDescent="0.25">
      <c r="A33" s="46" t="s">
        <v>755</v>
      </c>
      <c r="B33" s="191">
        <v>99060</v>
      </c>
      <c r="C33" s="47" t="s">
        <v>27</v>
      </c>
      <c r="D33" s="163">
        <f>'Orçamento Sintético'!G32</f>
        <v>501.6</v>
      </c>
      <c r="E33" s="186"/>
      <c r="F33" s="187"/>
      <c r="G33" s="211">
        <v>1</v>
      </c>
      <c r="H33" s="186"/>
      <c r="I33" s="187"/>
      <c r="J33" s="188"/>
      <c r="K33" s="186"/>
      <c r="L33" s="187"/>
      <c r="M33" s="188"/>
      <c r="N33" s="186"/>
      <c r="O33" s="187"/>
      <c r="P33" s="188"/>
      <c r="Q33" s="186"/>
      <c r="R33" s="187"/>
      <c r="S33" s="188"/>
      <c r="T33" s="68"/>
      <c r="U33" s="68"/>
      <c r="V33" s="68"/>
      <c r="W33" s="68"/>
      <c r="X33" s="68"/>
      <c r="Y33" s="68"/>
      <c r="Z33" s="68"/>
      <c r="AA33" s="68"/>
      <c r="AB33" s="68"/>
      <c r="AC33" s="68"/>
      <c r="AD33" s="68"/>
      <c r="AE33" s="68"/>
      <c r="AF33" s="68"/>
      <c r="AG33" s="68"/>
      <c r="AH33" s="68"/>
      <c r="AI33" s="68"/>
    </row>
    <row r="34" spans="1:35" s="9" customFormat="1" ht="30" customHeight="1" thickBot="1" x14ac:dyDescent="0.25">
      <c r="A34" s="10">
        <v>5</v>
      </c>
      <c r="B34" s="10"/>
      <c r="C34" s="155" t="s">
        <v>45</v>
      </c>
      <c r="D34" s="157">
        <f>SUM(D35:D38)</f>
        <v>5006.7700000000004</v>
      </c>
      <c r="E34" s="282">
        <f>SUM(E35:G35)*$D$35+SUM(E36:G36)*$D$36+SUM(E37:G37)*$D$37+SUM(E38:G38)*$D$38</f>
        <v>1313.59</v>
      </c>
      <c r="F34" s="283"/>
      <c r="G34" s="214">
        <f>E34/$D$34</f>
        <v>0.26236276082184717</v>
      </c>
      <c r="H34" s="282">
        <f>SUM(H35:J35)*$D$35+SUM(H36:J36)*$D$36+SUM(H37:J37)*$D$37+SUM(H38:J38)*$D$38</f>
        <v>2219.8000000000002</v>
      </c>
      <c r="I34" s="283"/>
      <c r="J34" s="214">
        <f>H34/$D$34</f>
        <v>0.44335969097841521</v>
      </c>
      <c r="K34" s="282">
        <f>SUM(K35:M35)*$D$35+SUM(K36:M36)*$D$36+SUM(K37:M37)*$D$37+SUM(K38:M38)*$D$38</f>
        <v>1473.3799999999999</v>
      </c>
      <c r="L34" s="283"/>
      <c r="M34" s="214">
        <f>K34/$D$34</f>
        <v>0.2942775481997375</v>
      </c>
      <c r="N34" s="286">
        <f>SUM(N35:P35)*$D$35+SUM(N36:P36)*$D$36+SUM(N37:P37)*$D$37+SUM(N38:P38)*$D$38</f>
        <v>0</v>
      </c>
      <c r="O34" s="287"/>
      <c r="P34" s="185">
        <f>N34/$D$34</f>
        <v>0</v>
      </c>
      <c r="Q34" s="286">
        <f>SUM(Q35:S35)*$D$35+SUM(Q36:S36)*$D$36+SUM(Q37:S37)*$D$37+SUM(Q38:S38)*$D$38</f>
        <v>0</v>
      </c>
      <c r="R34" s="287"/>
      <c r="S34" s="185">
        <f>Q34/$D$34</f>
        <v>0</v>
      </c>
      <c r="T34" s="68"/>
      <c r="U34" s="247">
        <f>E34+H34+K34+N34+Q34</f>
        <v>5006.7700000000004</v>
      </c>
      <c r="V34" s="68"/>
      <c r="W34" s="68"/>
      <c r="X34" s="68"/>
      <c r="Y34" s="68"/>
      <c r="Z34" s="68"/>
      <c r="AA34" s="68"/>
      <c r="AB34" s="68"/>
      <c r="AC34" s="68"/>
      <c r="AD34" s="68"/>
      <c r="AE34" s="68"/>
      <c r="AF34" s="68"/>
      <c r="AG34" s="68"/>
      <c r="AH34" s="68"/>
      <c r="AI34" s="68"/>
    </row>
    <row r="35" spans="1:35" s="79" customFormat="1" ht="39.950000000000003" customHeight="1" x14ac:dyDescent="0.2">
      <c r="A35" s="82" t="s">
        <v>23</v>
      </c>
      <c r="B35" s="107" t="s">
        <v>46</v>
      </c>
      <c r="C35" s="83" t="s">
        <v>249</v>
      </c>
      <c r="D35" s="163">
        <f>'Orçamento Sintético'!G34</f>
        <v>1313.59</v>
      </c>
      <c r="E35" s="182"/>
      <c r="F35" s="183"/>
      <c r="G35" s="212">
        <v>1</v>
      </c>
      <c r="H35" s="182"/>
      <c r="I35" s="183"/>
      <c r="J35" s="184"/>
      <c r="K35" s="182"/>
      <c r="L35" s="183"/>
      <c r="M35" s="184"/>
      <c r="N35" s="182"/>
      <c r="O35" s="183"/>
      <c r="P35" s="184"/>
      <c r="Q35" s="182"/>
      <c r="R35" s="183"/>
      <c r="S35" s="184"/>
      <c r="T35" s="68"/>
      <c r="U35" s="68"/>
      <c r="V35" s="68"/>
      <c r="W35" s="68"/>
      <c r="X35" s="68"/>
      <c r="Y35" s="68"/>
      <c r="Z35" s="68"/>
      <c r="AA35" s="68"/>
      <c r="AB35" s="68"/>
      <c r="AC35" s="68"/>
      <c r="AD35" s="68"/>
      <c r="AE35" s="68"/>
      <c r="AF35" s="68"/>
      <c r="AG35" s="68"/>
      <c r="AH35" s="68"/>
      <c r="AI35" s="68"/>
    </row>
    <row r="36" spans="1:35" s="79" customFormat="1" ht="39.950000000000003" customHeight="1" x14ac:dyDescent="0.2">
      <c r="A36" s="82" t="s">
        <v>25</v>
      </c>
      <c r="B36" s="107" t="s">
        <v>605</v>
      </c>
      <c r="C36" s="145" t="s">
        <v>606</v>
      </c>
      <c r="D36" s="163">
        <f>'Orçamento Sintético'!G35</f>
        <v>2219.8000000000002</v>
      </c>
      <c r="E36" s="181"/>
      <c r="F36" s="179"/>
      <c r="G36" s="180"/>
      <c r="H36" s="181"/>
      <c r="I36" s="210">
        <v>0.5</v>
      </c>
      <c r="J36" s="213">
        <v>0.5</v>
      </c>
      <c r="K36" s="181"/>
      <c r="L36" s="179"/>
      <c r="M36" s="180"/>
      <c r="N36" s="181"/>
      <c r="O36" s="179"/>
      <c r="P36" s="180"/>
      <c r="Q36" s="181"/>
      <c r="R36" s="179"/>
      <c r="S36" s="180"/>
      <c r="T36" s="68"/>
      <c r="U36" s="68"/>
      <c r="V36" s="68"/>
      <c r="W36" s="68"/>
      <c r="X36" s="68"/>
      <c r="Y36" s="68"/>
      <c r="Z36" s="68"/>
      <c r="AA36" s="68"/>
      <c r="AB36" s="68"/>
      <c r="AC36" s="68"/>
      <c r="AD36" s="68"/>
      <c r="AE36" s="68"/>
      <c r="AF36" s="68"/>
      <c r="AG36" s="68"/>
      <c r="AH36" s="68"/>
      <c r="AI36" s="68"/>
    </row>
    <row r="37" spans="1:35" s="79" customFormat="1" ht="39.950000000000003" customHeight="1" x14ac:dyDescent="0.2">
      <c r="A37" s="82" t="s">
        <v>67</v>
      </c>
      <c r="B37" s="107" t="s">
        <v>605</v>
      </c>
      <c r="C37" s="145" t="s">
        <v>607</v>
      </c>
      <c r="D37" s="163">
        <f>'Orçamento Sintético'!G36</f>
        <v>1291.06</v>
      </c>
      <c r="E37" s="181"/>
      <c r="F37" s="179"/>
      <c r="G37" s="180"/>
      <c r="H37" s="181"/>
      <c r="I37" s="179"/>
      <c r="J37" s="180"/>
      <c r="K37" s="181"/>
      <c r="L37" s="210">
        <v>0.3</v>
      </c>
      <c r="M37" s="213">
        <v>0.7</v>
      </c>
      <c r="N37" s="181"/>
      <c r="O37" s="179"/>
      <c r="P37" s="180"/>
      <c r="Q37" s="181"/>
      <c r="R37" s="179"/>
      <c r="S37" s="180"/>
      <c r="T37" s="68"/>
      <c r="U37" s="68"/>
      <c r="V37" s="68"/>
      <c r="W37" s="68"/>
      <c r="X37" s="68"/>
      <c r="Y37" s="68"/>
      <c r="Z37" s="68"/>
      <c r="AA37" s="68"/>
      <c r="AB37" s="68"/>
      <c r="AC37" s="68"/>
      <c r="AD37" s="68"/>
      <c r="AE37" s="68"/>
      <c r="AF37" s="68"/>
      <c r="AG37" s="68"/>
      <c r="AH37" s="68"/>
      <c r="AI37" s="68"/>
    </row>
    <row r="38" spans="1:35" s="7" customFormat="1" ht="39.950000000000003" customHeight="1" thickBot="1" x14ac:dyDescent="0.25">
      <c r="A38" s="82" t="s">
        <v>68</v>
      </c>
      <c r="B38" s="174">
        <v>96995</v>
      </c>
      <c r="C38" s="110" t="s">
        <v>250</v>
      </c>
      <c r="D38" s="163">
        <f>'Orçamento Sintético'!G37</f>
        <v>182.32</v>
      </c>
      <c r="E38" s="186"/>
      <c r="F38" s="187"/>
      <c r="G38" s="188"/>
      <c r="H38" s="186"/>
      <c r="I38" s="187"/>
      <c r="J38" s="188"/>
      <c r="K38" s="186"/>
      <c r="L38" s="187"/>
      <c r="M38" s="211">
        <v>1</v>
      </c>
      <c r="N38" s="186"/>
      <c r="O38" s="187"/>
      <c r="P38" s="188"/>
      <c r="Q38" s="186"/>
      <c r="R38" s="187"/>
      <c r="S38" s="188"/>
      <c r="T38" s="68"/>
      <c r="U38" s="68"/>
      <c r="V38" s="68"/>
      <c r="W38" s="68"/>
      <c r="X38" s="68"/>
      <c r="Y38" s="68"/>
      <c r="Z38" s="68"/>
      <c r="AA38" s="68"/>
      <c r="AB38" s="68"/>
      <c r="AC38" s="68"/>
      <c r="AD38" s="68"/>
      <c r="AE38" s="68"/>
      <c r="AF38" s="68"/>
      <c r="AG38" s="68"/>
      <c r="AH38" s="68"/>
      <c r="AI38" s="68"/>
    </row>
    <row r="39" spans="1:35" s="9" customFormat="1" ht="30" customHeight="1" thickBot="1" x14ac:dyDescent="0.25">
      <c r="A39" s="10">
        <v>6</v>
      </c>
      <c r="B39" s="10"/>
      <c r="C39" s="155" t="s">
        <v>361</v>
      </c>
      <c r="D39" s="157">
        <f>D40+D44+D47+D53</f>
        <v>3355.27</v>
      </c>
      <c r="E39" s="282">
        <f>E40+E44+E47+E53</f>
        <v>933.62999999999988</v>
      </c>
      <c r="F39" s="283"/>
      <c r="G39" s="214">
        <f>E39/$D$39</f>
        <v>0.27825778551353542</v>
      </c>
      <c r="H39" s="282">
        <f>H40+H44+H47+H53</f>
        <v>2421.6400000000003</v>
      </c>
      <c r="I39" s="283"/>
      <c r="J39" s="214">
        <f>H39/$D$39</f>
        <v>0.72174221448646469</v>
      </c>
      <c r="K39" s="286">
        <f>K40+K44+K47+K53</f>
        <v>0</v>
      </c>
      <c r="L39" s="287"/>
      <c r="M39" s="185">
        <f>K39/$D$39</f>
        <v>0</v>
      </c>
      <c r="N39" s="286">
        <f>N40+N44+N47+N53</f>
        <v>0</v>
      </c>
      <c r="O39" s="287"/>
      <c r="P39" s="185">
        <f>N39/$D$39</f>
        <v>0</v>
      </c>
      <c r="Q39" s="286">
        <f>Q40+Q44+Q47+Q53</f>
        <v>0</v>
      </c>
      <c r="R39" s="287"/>
      <c r="S39" s="185">
        <f>Q39/$D$39</f>
        <v>0</v>
      </c>
      <c r="T39" s="68"/>
      <c r="U39" s="247">
        <f>E39+H39+K39+N39+Q39</f>
        <v>3355.2700000000004</v>
      </c>
      <c r="V39" s="68"/>
      <c r="W39" s="68"/>
      <c r="X39" s="68"/>
      <c r="Y39" s="68"/>
      <c r="Z39" s="68"/>
      <c r="AA39" s="68"/>
      <c r="AB39" s="68"/>
      <c r="AC39" s="68"/>
      <c r="AD39" s="68"/>
      <c r="AE39" s="68"/>
      <c r="AF39" s="68"/>
      <c r="AG39" s="68"/>
      <c r="AH39" s="68"/>
      <c r="AI39" s="68"/>
    </row>
    <row r="40" spans="1:35" s="9" customFormat="1" ht="30" customHeight="1" thickBot="1" x14ac:dyDescent="0.25">
      <c r="A40" s="60" t="s">
        <v>356</v>
      </c>
      <c r="B40" s="61"/>
      <c r="C40" s="177" t="s">
        <v>34</v>
      </c>
      <c r="D40" s="162">
        <f>SUM(D41:D43)</f>
        <v>595.87</v>
      </c>
      <c r="E40" s="286">
        <f>SUM(E41:G41)*$D$41+SUM(E42:G42)*$D$42+SUM(E43:G43)*$D$43</f>
        <v>0</v>
      </c>
      <c r="F40" s="287"/>
      <c r="G40" s="185">
        <f>E40/$D$40</f>
        <v>0</v>
      </c>
      <c r="H40" s="288">
        <f>SUM(H41:J41)*$D$41+SUM(H42:J42)*$D$42+SUM(H43:J43)*$D$43</f>
        <v>595.87</v>
      </c>
      <c r="I40" s="289"/>
      <c r="J40" s="215">
        <f>H40/$D$40</f>
        <v>1</v>
      </c>
      <c r="K40" s="286">
        <f>SUM(K41:M41)*$D$41+SUM(K42:M42)*$D$42+SUM(K43:M43)*$D$43</f>
        <v>0</v>
      </c>
      <c r="L40" s="287"/>
      <c r="M40" s="185">
        <f>K40/$D$40</f>
        <v>0</v>
      </c>
      <c r="N40" s="286">
        <f>SUM(N41:P41)*$D$41+SUM(N42:P42)*$D$42+SUM(N43:P43)*$D$43</f>
        <v>0</v>
      </c>
      <c r="O40" s="287"/>
      <c r="P40" s="185">
        <f>N40/$D$40</f>
        <v>0</v>
      </c>
      <c r="Q40" s="286">
        <f>SUM(Q41:S41)*$D$41+SUM(Q42:S42)*$D$42+SUM(Q43:S43)*$D$43</f>
        <v>0</v>
      </c>
      <c r="R40" s="287"/>
      <c r="S40" s="185">
        <f>Q40/$D$40</f>
        <v>0</v>
      </c>
      <c r="T40" s="68"/>
      <c r="U40" s="68"/>
      <c r="V40" s="68"/>
      <c r="W40" s="68"/>
      <c r="X40" s="68"/>
      <c r="Y40" s="68"/>
      <c r="Z40" s="68"/>
      <c r="AA40" s="68"/>
      <c r="AB40" s="68"/>
      <c r="AC40" s="68"/>
      <c r="AD40" s="68"/>
      <c r="AE40" s="68"/>
      <c r="AF40" s="68"/>
      <c r="AG40" s="68"/>
      <c r="AH40" s="68"/>
      <c r="AI40" s="68"/>
    </row>
    <row r="41" spans="1:35" s="7" customFormat="1" ht="39.950000000000003" customHeight="1" x14ac:dyDescent="0.2">
      <c r="A41" s="46" t="s">
        <v>756</v>
      </c>
      <c r="B41" s="191">
        <v>96522</v>
      </c>
      <c r="C41" s="47" t="s">
        <v>32</v>
      </c>
      <c r="D41" s="163">
        <f>'Orçamento Sintético'!G40</f>
        <v>302.35000000000002</v>
      </c>
      <c r="E41" s="181"/>
      <c r="F41" s="179"/>
      <c r="G41" s="180"/>
      <c r="H41" s="207">
        <v>1</v>
      </c>
      <c r="I41" s="179"/>
      <c r="J41" s="180"/>
      <c r="K41" s="181"/>
      <c r="L41" s="179"/>
      <c r="M41" s="180"/>
      <c r="N41" s="181"/>
      <c r="O41" s="179"/>
      <c r="P41" s="180"/>
      <c r="Q41" s="181"/>
      <c r="R41" s="179"/>
      <c r="S41" s="180"/>
      <c r="T41" s="68"/>
      <c r="U41" s="68"/>
      <c r="V41" s="68"/>
      <c r="W41" s="68"/>
      <c r="X41" s="68"/>
      <c r="Y41" s="68"/>
      <c r="Z41" s="68"/>
      <c r="AA41" s="68"/>
      <c r="AB41" s="68"/>
      <c r="AC41" s="68"/>
      <c r="AD41" s="68"/>
      <c r="AE41" s="68"/>
      <c r="AF41" s="68"/>
      <c r="AG41" s="68"/>
      <c r="AH41" s="68"/>
      <c r="AI41" s="68"/>
    </row>
    <row r="42" spans="1:35" s="7" customFormat="1" ht="39.950000000000003" customHeight="1" x14ac:dyDescent="0.2">
      <c r="A42" s="46" t="s">
        <v>757</v>
      </c>
      <c r="B42" s="174">
        <v>96527</v>
      </c>
      <c r="C42" s="51" t="s">
        <v>33</v>
      </c>
      <c r="D42" s="158">
        <f>'Orçamento Sintético'!G41</f>
        <v>191.02</v>
      </c>
      <c r="E42" s="181"/>
      <c r="F42" s="179"/>
      <c r="G42" s="180"/>
      <c r="H42" s="207">
        <v>1</v>
      </c>
      <c r="I42" s="179"/>
      <c r="J42" s="180"/>
      <c r="K42" s="181"/>
      <c r="L42" s="179"/>
      <c r="M42" s="180"/>
      <c r="N42" s="181"/>
      <c r="O42" s="179"/>
      <c r="P42" s="180"/>
      <c r="Q42" s="181"/>
      <c r="R42" s="179"/>
      <c r="S42" s="180"/>
      <c r="T42" s="68"/>
      <c r="U42" s="68"/>
      <c r="V42" s="68"/>
      <c r="W42" s="68"/>
      <c r="X42" s="68"/>
      <c r="Y42" s="68"/>
      <c r="Z42" s="68"/>
      <c r="AA42" s="68"/>
      <c r="AB42" s="68"/>
      <c r="AC42" s="68"/>
      <c r="AD42" s="68"/>
      <c r="AE42" s="68"/>
      <c r="AF42" s="68"/>
      <c r="AG42" s="68"/>
      <c r="AH42" s="68"/>
      <c r="AI42" s="68"/>
    </row>
    <row r="43" spans="1:35" s="7" customFormat="1" ht="39.950000000000003" customHeight="1" thickBot="1" x14ac:dyDescent="0.25">
      <c r="A43" s="46" t="s">
        <v>758</v>
      </c>
      <c r="B43" s="174">
        <v>96619</v>
      </c>
      <c r="C43" s="51" t="s">
        <v>35</v>
      </c>
      <c r="D43" s="158">
        <f>'Orçamento Sintético'!G42</f>
        <v>102.5</v>
      </c>
      <c r="E43" s="181"/>
      <c r="F43" s="179"/>
      <c r="G43" s="180"/>
      <c r="H43" s="207">
        <v>1</v>
      </c>
      <c r="I43" s="179"/>
      <c r="J43" s="180"/>
      <c r="K43" s="181"/>
      <c r="L43" s="179"/>
      <c r="M43" s="180"/>
      <c r="N43" s="181"/>
      <c r="O43" s="179"/>
      <c r="P43" s="180"/>
      <c r="Q43" s="181"/>
      <c r="R43" s="179"/>
      <c r="S43" s="180"/>
      <c r="T43" s="68"/>
      <c r="U43" s="68"/>
      <c r="V43" s="68"/>
      <c r="W43" s="68"/>
      <c r="X43" s="68"/>
      <c r="Y43" s="68"/>
      <c r="Z43" s="68"/>
      <c r="AA43" s="68"/>
      <c r="AB43" s="68"/>
      <c r="AC43" s="68"/>
      <c r="AD43" s="68"/>
      <c r="AE43" s="68"/>
      <c r="AF43" s="68"/>
      <c r="AG43" s="68"/>
      <c r="AH43" s="68"/>
      <c r="AI43" s="68"/>
    </row>
    <row r="44" spans="1:35" s="9" customFormat="1" ht="30" customHeight="1" thickBot="1" x14ac:dyDescent="0.25">
      <c r="A44" s="60" t="s">
        <v>357</v>
      </c>
      <c r="B44" s="61"/>
      <c r="C44" s="177" t="s">
        <v>36</v>
      </c>
      <c r="D44" s="162">
        <f>SUM(D45:D46)</f>
        <v>1065.32</v>
      </c>
      <c r="E44" s="288">
        <f>SUM(E45:G45)*$D$45+SUM(E46:G46)*$D$46</f>
        <v>481.45499999999998</v>
      </c>
      <c r="F44" s="289"/>
      <c r="G44" s="215">
        <f>E44/$D$44</f>
        <v>0.45193462997033756</v>
      </c>
      <c r="H44" s="288">
        <f>SUM(H45:J45)*$D$45+SUM(H46:J46)*$D$46</f>
        <v>583.86500000000001</v>
      </c>
      <c r="I44" s="289"/>
      <c r="J44" s="215">
        <f>H44/$D$44</f>
        <v>0.54806537002966249</v>
      </c>
      <c r="K44" s="286">
        <f>SUM(K45:M45)*$D$45+SUM(K46:M46)*$D$46</f>
        <v>0</v>
      </c>
      <c r="L44" s="287"/>
      <c r="M44" s="185">
        <f>K44/$D$44</f>
        <v>0</v>
      </c>
      <c r="N44" s="286">
        <f>SUM(N45:P45)*$D$45+SUM(N46:P46)*$D$46</f>
        <v>0</v>
      </c>
      <c r="O44" s="287"/>
      <c r="P44" s="185">
        <f>N44/$D$44</f>
        <v>0</v>
      </c>
      <c r="Q44" s="286">
        <f>SUM(Q45:S45)*$D$45+SUM(Q46:S46)*$D$46</f>
        <v>0</v>
      </c>
      <c r="R44" s="287"/>
      <c r="S44" s="185">
        <f>Q44/$D$44</f>
        <v>0</v>
      </c>
      <c r="T44" s="68"/>
      <c r="U44" s="68"/>
      <c r="V44" s="68"/>
      <c r="W44" s="68"/>
      <c r="X44" s="68"/>
      <c r="Y44" s="68"/>
      <c r="Z44" s="68"/>
      <c r="AA44" s="68"/>
      <c r="AB44" s="68"/>
      <c r="AC44" s="68"/>
      <c r="AD44" s="68"/>
      <c r="AE44" s="68"/>
      <c r="AF44" s="68"/>
      <c r="AG44" s="68"/>
      <c r="AH44" s="68"/>
      <c r="AI44" s="68"/>
    </row>
    <row r="45" spans="1:35" s="7" customFormat="1" ht="60" customHeight="1" x14ac:dyDescent="0.2">
      <c r="A45" s="46" t="s">
        <v>759</v>
      </c>
      <c r="B45" s="191">
        <v>92410</v>
      </c>
      <c r="C45" s="47" t="s">
        <v>367</v>
      </c>
      <c r="D45" s="163">
        <f>'Orçamento Sintético'!G44</f>
        <v>512.04999999999995</v>
      </c>
      <c r="E45" s="181"/>
      <c r="F45" s="210">
        <v>0.2</v>
      </c>
      <c r="G45" s="213">
        <v>0.2</v>
      </c>
      <c r="H45" s="207">
        <v>0.6</v>
      </c>
      <c r="I45" s="179"/>
      <c r="J45" s="180"/>
      <c r="K45" s="181"/>
      <c r="L45" s="179"/>
      <c r="M45" s="180"/>
      <c r="N45" s="181"/>
      <c r="O45" s="179"/>
      <c r="P45" s="180"/>
      <c r="Q45" s="181"/>
      <c r="R45" s="179"/>
      <c r="S45" s="180"/>
      <c r="T45" s="68"/>
      <c r="U45" s="68"/>
      <c r="V45" s="68"/>
      <c r="W45" s="68"/>
      <c r="X45" s="68"/>
      <c r="Y45" s="68"/>
      <c r="Z45" s="68"/>
      <c r="AA45" s="68"/>
      <c r="AB45" s="68"/>
      <c r="AC45" s="68"/>
      <c r="AD45" s="68"/>
      <c r="AE45" s="68"/>
      <c r="AF45" s="68"/>
      <c r="AG45" s="68"/>
      <c r="AH45" s="68"/>
      <c r="AI45" s="68"/>
    </row>
    <row r="46" spans="1:35" s="7" customFormat="1" ht="39.950000000000003" customHeight="1" thickBot="1" x14ac:dyDescent="0.25">
      <c r="A46" s="46" t="s">
        <v>760</v>
      </c>
      <c r="B46" s="191">
        <v>96533</v>
      </c>
      <c r="C46" s="47" t="s">
        <v>1016</v>
      </c>
      <c r="D46" s="163">
        <f>'Orçamento Sintético'!G45</f>
        <v>553.27</v>
      </c>
      <c r="E46" s="181"/>
      <c r="F46" s="179"/>
      <c r="G46" s="213">
        <v>0.5</v>
      </c>
      <c r="H46" s="207">
        <v>0.5</v>
      </c>
      <c r="I46" s="179"/>
      <c r="J46" s="180"/>
      <c r="K46" s="181"/>
      <c r="L46" s="179"/>
      <c r="M46" s="180"/>
      <c r="N46" s="181"/>
      <c r="O46" s="179"/>
      <c r="P46" s="180"/>
      <c r="Q46" s="181"/>
      <c r="R46" s="179"/>
      <c r="S46" s="180"/>
      <c r="T46" s="68"/>
      <c r="U46" s="68"/>
      <c r="V46" s="68"/>
      <c r="W46" s="68"/>
      <c r="X46" s="68"/>
      <c r="Y46" s="68"/>
      <c r="Z46" s="68"/>
      <c r="AA46" s="68"/>
      <c r="AB46" s="68"/>
      <c r="AC46" s="68"/>
      <c r="AD46" s="68"/>
      <c r="AE46" s="68"/>
      <c r="AF46" s="68"/>
      <c r="AG46" s="68"/>
      <c r="AH46" s="68"/>
      <c r="AI46" s="68"/>
    </row>
    <row r="47" spans="1:35" s="9" customFormat="1" ht="30" customHeight="1" thickBot="1" x14ac:dyDescent="0.25">
      <c r="A47" s="60" t="s">
        <v>358</v>
      </c>
      <c r="B47" s="61"/>
      <c r="C47" s="177" t="s">
        <v>38</v>
      </c>
      <c r="D47" s="162">
        <f>SUM(D48:D52)</f>
        <v>904.34999999999991</v>
      </c>
      <c r="E47" s="288">
        <f>SUM(E48:G48)*$D$48+SUM(E49:G49)*$D$49+SUM(E50:G50)*$D$50+SUM(E51:G51)*$D$51+SUM(E52:G52)*$D$52</f>
        <v>452.17499999999995</v>
      </c>
      <c r="F47" s="289"/>
      <c r="G47" s="215">
        <f>E47/$D$47</f>
        <v>0.5</v>
      </c>
      <c r="H47" s="288">
        <f>SUM(H48:J48)*$D$48+SUM(H49:J49)*$D$49+SUM(H50:J50)*$D$50+SUM(H51:J51)*$D$51+SUM(H52:J52)*$D$52</f>
        <v>452.17499999999995</v>
      </c>
      <c r="I47" s="289"/>
      <c r="J47" s="215">
        <f>H47/$D$47</f>
        <v>0.5</v>
      </c>
      <c r="K47" s="286">
        <f>SUM(K48:M48)*$D$48+SUM(K49:M49)*$D$49+SUM(K50:M50)*$D$50+SUM(K51:M51)*$D$51+SUM(K52:M52)*$D$52</f>
        <v>0</v>
      </c>
      <c r="L47" s="287"/>
      <c r="M47" s="185">
        <f>K47/$D$47</f>
        <v>0</v>
      </c>
      <c r="N47" s="286">
        <f>SUM(N48:P48)*$D$48+SUM(N49:P49)*$D$49+SUM(N50:P50)*$D$50+SUM(N51:P51)*$D$51+SUM(N52:P52)*$D$52</f>
        <v>0</v>
      </c>
      <c r="O47" s="287"/>
      <c r="P47" s="185">
        <f>N47/$D$47</f>
        <v>0</v>
      </c>
      <c r="Q47" s="286">
        <f>SUM(Q48:S48)*$D$48+SUM(Q49:S49)*$D$49+SUM(Q50:S50)*$D$50+SUM(Q51:S51)*$D$51+SUM(Q52:S52)*$D$52</f>
        <v>0</v>
      </c>
      <c r="R47" s="287"/>
      <c r="S47" s="185">
        <f>Q47/$D$47</f>
        <v>0</v>
      </c>
      <c r="T47" s="68"/>
      <c r="U47" s="68"/>
      <c r="V47" s="68"/>
      <c r="W47" s="68"/>
      <c r="X47" s="68"/>
      <c r="Y47" s="68"/>
      <c r="Z47" s="68"/>
      <c r="AA47" s="68"/>
      <c r="AB47" s="68"/>
      <c r="AC47" s="68"/>
      <c r="AD47" s="68"/>
      <c r="AE47" s="68"/>
      <c r="AF47" s="68"/>
      <c r="AG47" s="68"/>
      <c r="AH47" s="68"/>
      <c r="AI47" s="68"/>
    </row>
    <row r="48" spans="1:35" s="7" customFormat="1" ht="39.950000000000003" customHeight="1" x14ac:dyDescent="0.2">
      <c r="A48" s="46" t="s">
        <v>761</v>
      </c>
      <c r="B48" s="191">
        <v>96543</v>
      </c>
      <c r="C48" s="47" t="s">
        <v>379</v>
      </c>
      <c r="D48" s="163">
        <f>'Orçamento Sintético'!G47</f>
        <v>151.47999999999999</v>
      </c>
      <c r="E48" s="181"/>
      <c r="F48" s="179"/>
      <c r="G48" s="213">
        <v>0.5</v>
      </c>
      <c r="H48" s="207">
        <v>0.5</v>
      </c>
      <c r="I48" s="179"/>
      <c r="J48" s="180"/>
      <c r="K48" s="181"/>
      <c r="L48" s="179"/>
      <c r="M48" s="180"/>
      <c r="N48" s="181"/>
      <c r="O48" s="179"/>
      <c r="P48" s="180"/>
      <c r="Q48" s="181"/>
      <c r="R48" s="179"/>
      <c r="S48" s="180"/>
      <c r="T48" s="68"/>
      <c r="U48" s="68"/>
      <c r="V48" s="68"/>
      <c r="W48" s="68"/>
      <c r="X48" s="68"/>
      <c r="Y48" s="68"/>
      <c r="Z48" s="68"/>
      <c r="AA48" s="68"/>
      <c r="AB48" s="68"/>
      <c r="AC48" s="68"/>
      <c r="AD48" s="68"/>
      <c r="AE48" s="68"/>
      <c r="AF48" s="68"/>
      <c r="AG48" s="68"/>
      <c r="AH48" s="68"/>
      <c r="AI48" s="68"/>
    </row>
    <row r="49" spans="1:35" s="7" customFormat="1" ht="39.950000000000003" customHeight="1" x14ac:dyDescent="0.2">
      <c r="A49" s="46" t="s">
        <v>762</v>
      </c>
      <c r="B49" s="191">
        <v>96544</v>
      </c>
      <c r="C49" s="47" t="s">
        <v>372</v>
      </c>
      <c r="D49" s="163">
        <f>'Orçamento Sintético'!G48</f>
        <v>187.2</v>
      </c>
      <c r="E49" s="181"/>
      <c r="F49" s="179"/>
      <c r="G49" s="213">
        <v>0.5</v>
      </c>
      <c r="H49" s="207">
        <v>0.5</v>
      </c>
      <c r="I49" s="179"/>
      <c r="J49" s="180"/>
      <c r="K49" s="181"/>
      <c r="L49" s="179"/>
      <c r="M49" s="180"/>
      <c r="N49" s="181"/>
      <c r="O49" s="179"/>
      <c r="P49" s="180"/>
      <c r="Q49" s="181"/>
      <c r="R49" s="179"/>
      <c r="S49" s="180"/>
      <c r="T49" s="68"/>
      <c r="U49" s="68"/>
      <c r="V49" s="68"/>
      <c r="W49" s="68"/>
      <c r="X49" s="68"/>
      <c r="Y49" s="68"/>
      <c r="Z49" s="68"/>
      <c r="AA49" s="68"/>
      <c r="AB49" s="68"/>
      <c r="AC49" s="68"/>
      <c r="AD49" s="68"/>
      <c r="AE49" s="68"/>
      <c r="AF49" s="68"/>
      <c r="AG49" s="68"/>
      <c r="AH49" s="68"/>
      <c r="AI49" s="68"/>
    </row>
    <row r="50" spans="1:35" s="7" customFormat="1" ht="39.950000000000003" customHeight="1" x14ac:dyDescent="0.2">
      <c r="A50" s="46" t="s">
        <v>763</v>
      </c>
      <c r="B50" s="191">
        <v>96545</v>
      </c>
      <c r="C50" s="47" t="s">
        <v>373</v>
      </c>
      <c r="D50" s="163">
        <f>'Orçamento Sintético'!G49</f>
        <v>246.76</v>
      </c>
      <c r="E50" s="181"/>
      <c r="F50" s="179"/>
      <c r="G50" s="213">
        <v>0.5</v>
      </c>
      <c r="H50" s="207">
        <v>0.5</v>
      </c>
      <c r="I50" s="179"/>
      <c r="J50" s="180"/>
      <c r="K50" s="181"/>
      <c r="L50" s="179"/>
      <c r="M50" s="180"/>
      <c r="N50" s="181"/>
      <c r="O50" s="179"/>
      <c r="P50" s="180"/>
      <c r="Q50" s="181"/>
      <c r="R50" s="179"/>
      <c r="S50" s="180"/>
      <c r="T50" s="68"/>
      <c r="U50" s="68"/>
      <c r="V50" s="68"/>
      <c r="W50" s="68"/>
      <c r="X50" s="68"/>
      <c r="Y50" s="68"/>
      <c r="Z50" s="68"/>
      <c r="AA50" s="68"/>
      <c r="AB50" s="68"/>
      <c r="AC50" s="68"/>
      <c r="AD50" s="68"/>
      <c r="AE50" s="68"/>
      <c r="AF50" s="68"/>
      <c r="AG50" s="68"/>
      <c r="AH50" s="68"/>
      <c r="AI50" s="68"/>
    </row>
    <row r="51" spans="1:35" s="7" customFormat="1" ht="39.950000000000003" customHeight="1" x14ac:dyDescent="0.2">
      <c r="A51" s="46" t="s">
        <v>764</v>
      </c>
      <c r="B51" s="191">
        <v>92775</v>
      </c>
      <c r="C51" s="47" t="s">
        <v>371</v>
      </c>
      <c r="D51" s="163">
        <f>'Orçamento Sintético'!G50</f>
        <v>184.27</v>
      </c>
      <c r="E51" s="181"/>
      <c r="F51" s="179"/>
      <c r="G51" s="213">
        <v>0.5</v>
      </c>
      <c r="H51" s="207">
        <v>0.5</v>
      </c>
      <c r="I51" s="179"/>
      <c r="J51" s="180"/>
      <c r="K51" s="181"/>
      <c r="L51" s="179"/>
      <c r="M51" s="180"/>
      <c r="N51" s="181"/>
      <c r="O51" s="179"/>
      <c r="P51" s="180"/>
      <c r="Q51" s="181"/>
      <c r="R51" s="179"/>
      <c r="S51" s="180"/>
      <c r="T51" s="68"/>
      <c r="U51" s="68"/>
      <c r="V51" s="68"/>
      <c r="W51" s="68"/>
      <c r="X51" s="68"/>
      <c r="Y51" s="68"/>
      <c r="Z51" s="68"/>
      <c r="AA51" s="68"/>
      <c r="AB51" s="68"/>
      <c r="AC51" s="68"/>
      <c r="AD51" s="68"/>
      <c r="AE51" s="68"/>
      <c r="AF51" s="68"/>
      <c r="AG51" s="68"/>
      <c r="AH51" s="68"/>
      <c r="AI51" s="68"/>
    </row>
    <row r="52" spans="1:35" s="7" customFormat="1" ht="39.950000000000003" customHeight="1" thickBot="1" x14ac:dyDescent="0.25">
      <c r="A52" s="46" t="s">
        <v>765</v>
      </c>
      <c r="B52" s="191">
        <v>92778</v>
      </c>
      <c r="C52" s="47" t="s">
        <v>370</v>
      </c>
      <c r="D52" s="163">
        <f>'Orçamento Sintético'!G51</f>
        <v>134.63999999999999</v>
      </c>
      <c r="E52" s="181"/>
      <c r="F52" s="179"/>
      <c r="G52" s="213">
        <v>0.5</v>
      </c>
      <c r="H52" s="207">
        <v>0.5</v>
      </c>
      <c r="I52" s="179"/>
      <c r="J52" s="180"/>
      <c r="K52" s="181"/>
      <c r="L52" s="179"/>
      <c r="M52" s="180"/>
      <c r="N52" s="181"/>
      <c r="O52" s="179"/>
      <c r="P52" s="180"/>
      <c r="Q52" s="181"/>
      <c r="R52" s="179"/>
      <c r="S52" s="180"/>
      <c r="T52" s="68"/>
      <c r="U52" s="68"/>
      <c r="V52" s="68"/>
      <c r="W52" s="68"/>
      <c r="X52" s="68"/>
      <c r="Y52" s="68"/>
      <c r="Z52" s="68"/>
      <c r="AA52" s="68"/>
      <c r="AB52" s="68"/>
      <c r="AC52" s="68"/>
      <c r="AD52" s="68"/>
      <c r="AE52" s="68"/>
      <c r="AF52" s="68"/>
      <c r="AG52" s="68"/>
      <c r="AH52" s="68"/>
      <c r="AI52" s="68"/>
    </row>
    <row r="53" spans="1:35" s="9" customFormat="1" ht="30" customHeight="1" thickBot="1" x14ac:dyDescent="0.25">
      <c r="A53" s="60" t="s">
        <v>608</v>
      </c>
      <c r="B53" s="61"/>
      <c r="C53" s="177" t="s">
        <v>51</v>
      </c>
      <c r="D53" s="162">
        <f>SUM(D54:D55)</f>
        <v>789.73</v>
      </c>
      <c r="E53" s="286">
        <f>SUM(E54:G54)*$D$54+SUM(E55:G55)*$D$55</f>
        <v>0</v>
      </c>
      <c r="F53" s="287"/>
      <c r="G53" s="185">
        <f>E53/$D$53</f>
        <v>0</v>
      </c>
      <c r="H53" s="288">
        <f>SUM(H54:J54)*$D$54+SUM(H55:J55)*$D$55</f>
        <v>789.73</v>
      </c>
      <c r="I53" s="289"/>
      <c r="J53" s="215">
        <f>H53/$D$53</f>
        <v>1</v>
      </c>
      <c r="K53" s="286">
        <f>SUM(K54:M54)*$D$54+SUM(K55:M55)*$D$55</f>
        <v>0</v>
      </c>
      <c r="L53" s="287"/>
      <c r="M53" s="185">
        <f>K53/$D$53</f>
        <v>0</v>
      </c>
      <c r="N53" s="286">
        <f>SUM(N54:P54)*$D$54+SUM(N55:P55)*$D$55</f>
        <v>0</v>
      </c>
      <c r="O53" s="287"/>
      <c r="P53" s="185">
        <f>N53/$D$53</f>
        <v>0</v>
      </c>
      <c r="Q53" s="286">
        <f>SUM(Q54:S54)*$D$54+SUM(Q55:S55)*$D$55</f>
        <v>0</v>
      </c>
      <c r="R53" s="287"/>
      <c r="S53" s="185">
        <f>Q53/$D$53</f>
        <v>0</v>
      </c>
      <c r="T53" s="68"/>
      <c r="U53" s="68"/>
      <c r="V53" s="68"/>
      <c r="W53" s="68"/>
      <c r="X53" s="68"/>
      <c r="Y53" s="68"/>
      <c r="Z53" s="68"/>
      <c r="AA53" s="68"/>
      <c r="AB53" s="68"/>
      <c r="AC53" s="68"/>
      <c r="AD53" s="68"/>
      <c r="AE53" s="68"/>
      <c r="AF53" s="68"/>
      <c r="AG53" s="68"/>
      <c r="AH53" s="68"/>
      <c r="AI53" s="68"/>
    </row>
    <row r="54" spans="1:35" s="7" customFormat="1" ht="39.950000000000003" customHeight="1" x14ac:dyDescent="0.2">
      <c r="A54" s="46" t="s">
        <v>766</v>
      </c>
      <c r="B54" s="191" t="s">
        <v>384</v>
      </c>
      <c r="C54" s="47" t="s">
        <v>385</v>
      </c>
      <c r="D54" s="163">
        <f>'Orçamento Sintético'!G53</f>
        <v>342.27</v>
      </c>
      <c r="E54" s="181"/>
      <c r="F54" s="179"/>
      <c r="G54" s="180"/>
      <c r="H54" s="181"/>
      <c r="I54" s="210">
        <v>1</v>
      </c>
      <c r="J54" s="180"/>
      <c r="K54" s="181"/>
      <c r="L54" s="179"/>
      <c r="M54" s="180"/>
      <c r="N54" s="181"/>
      <c r="O54" s="179"/>
      <c r="P54" s="180"/>
      <c r="Q54" s="181"/>
      <c r="R54" s="179"/>
      <c r="S54" s="180"/>
      <c r="T54" s="68"/>
      <c r="U54" s="68"/>
      <c r="V54" s="68"/>
      <c r="W54" s="68"/>
      <c r="X54" s="68"/>
      <c r="Y54" s="68"/>
      <c r="Z54" s="68"/>
      <c r="AA54" s="68"/>
      <c r="AB54" s="68"/>
      <c r="AC54" s="68"/>
      <c r="AD54" s="68"/>
      <c r="AE54" s="68"/>
      <c r="AF54" s="68"/>
      <c r="AG54" s="68"/>
      <c r="AH54" s="68"/>
      <c r="AI54" s="68"/>
    </row>
    <row r="55" spans="1:35" s="7" customFormat="1" ht="39.950000000000003" customHeight="1" thickBot="1" x14ac:dyDescent="0.25">
      <c r="A55" s="46" t="s">
        <v>767</v>
      </c>
      <c r="B55" s="191" t="s">
        <v>386</v>
      </c>
      <c r="C55" s="47" t="s">
        <v>387</v>
      </c>
      <c r="D55" s="163">
        <f>'Orçamento Sintético'!G54</f>
        <v>447.46</v>
      </c>
      <c r="E55" s="186"/>
      <c r="F55" s="187"/>
      <c r="G55" s="188"/>
      <c r="H55" s="186"/>
      <c r="I55" s="209">
        <v>1</v>
      </c>
      <c r="J55" s="188"/>
      <c r="K55" s="186"/>
      <c r="L55" s="187"/>
      <c r="M55" s="188"/>
      <c r="N55" s="186"/>
      <c r="O55" s="187"/>
      <c r="P55" s="188"/>
      <c r="Q55" s="186"/>
      <c r="R55" s="187"/>
      <c r="S55" s="188"/>
      <c r="T55" s="68"/>
      <c r="U55" s="68"/>
      <c r="V55" s="68"/>
      <c r="W55" s="68"/>
      <c r="X55" s="68"/>
      <c r="Y55" s="68"/>
      <c r="Z55" s="68"/>
      <c r="AA55" s="68"/>
      <c r="AB55" s="68"/>
      <c r="AC55" s="68"/>
      <c r="AD55" s="68"/>
      <c r="AE55" s="68"/>
      <c r="AF55" s="68"/>
      <c r="AG55" s="68"/>
      <c r="AH55" s="68"/>
      <c r="AI55" s="68"/>
    </row>
    <row r="56" spans="1:35" s="9" customFormat="1" ht="30" customHeight="1" thickBot="1" x14ac:dyDescent="0.25">
      <c r="A56" s="10">
        <v>7</v>
      </c>
      <c r="B56" s="10"/>
      <c r="C56" s="155" t="s">
        <v>362</v>
      </c>
      <c r="D56" s="157">
        <f>D57+D60+D64+D69</f>
        <v>17262.03</v>
      </c>
      <c r="E56" s="286">
        <f>E57+E60+E64+E69</f>
        <v>0</v>
      </c>
      <c r="F56" s="287"/>
      <c r="G56" s="185">
        <f>E56/$D$56</f>
        <v>0</v>
      </c>
      <c r="H56" s="282">
        <f>H57+H60+H64+H69</f>
        <v>17262.03</v>
      </c>
      <c r="I56" s="283"/>
      <c r="J56" s="214">
        <f>H56/$D$56</f>
        <v>1</v>
      </c>
      <c r="K56" s="286">
        <f>K57+K60+K64+K69</f>
        <v>0</v>
      </c>
      <c r="L56" s="287"/>
      <c r="M56" s="185">
        <f>K56/$D$56</f>
        <v>0</v>
      </c>
      <c r="N56" s="286">
        <f>N57+N60+N64+N69</f>
        <v>0</v>
      </c>
      <c r="O56" s="287"/>
      <c r="P56" s="185">
        <f>N56/$D$56</f>
        <v>0</v>
      </c>
      <c r="Q56" s="286">
        <f>Q57+Q60+Q64+Q69</f>
        <v>0</v>
      </c>
      <c r="R56" s="287"/>
      <c r="S56" s="185">
        <f>Q56/$D$56</f>
        <v>0</v>
      </c>
      <c r="T56" s="68"/>
      <c r="U56" s="247">
        <f>E56+H56+K56+N56+Q56</f>
        <v>17262.03</v>
      </c>
      <c r="V56" s="68"/>
      <c r="W56" s="68"/>
      <c r="X56" s="68"/>
      <c r="Y56" s="68"/>
      <c r="Z56" s="68"/>
      <c r="AA56" s="68"/>
      <c r="AB56" s="68"/>
      <c r="AC56" s="68"/>
      <c r="AD56" s="68"/>
      <c r="AE56" s="68"/>
      <c r="AF56" s="68"/>
      <c r="AG56" s="68"/>
      <c r="AH56" s="68"/>
      <c r="AI56" s="68"/>
    </row>
    <row r="57" spans="1:35" s="9" customFormat="1" ht="30" customHeight="1" thickBot="1" x14ac:dyDescent="0.25">
      <c r="A57" s="60" t="s">
        <v>47</v>
      </c>
      <c r="B57" s="61"/>
      <c r="C57" s="177" t="s">
        <v>392</v>
      </c>
      <c r="D57" s="162">
        <f>SUM(D58:D59)</f>
        <v>1125.73</v>
      </c>
      <c r="E57" s="286">
        <f>SUM(E58:G58)*$D$58+SUM(E59:G59)*$D$59</f>
        <v>0</v>
      </c>
      <c r="F57" s="287"/>
      <c r="G57" s="185">
        <f>E57/$D$57</f>
        <v>0</v>
      </c>
      <c r="H57" s="288">
        <f>SUM(H58:J58)*$D$58+SUM(H59:J59)*$D$59</f>
        <v>1125.73</v>
      </c>
      <c r="I57" s="289"/>
      <c r="J57" s="215">
        <f>H57/$D$57</f>
        <v>1</v>
      </c>
      <c r="K57" s="286">
        <f>SUM(K58:M58)*$D$58+SUM(K59:M59)*$D$59</f>
        <v>0</v>
      </c>
      <c r="L57" s="287"/>
      <c r="M57" s="185">
        <f>K57/$D$57</f>
        <v>0</v>
      </c>
      <c r="N57" s="286">
        <f>SUM(N58:P58)*$D$58+SUM(N59:P59)*$D$59</f>
        <v>0</v>
      </c>
      <c r="O57" s="287"/>
      <c r="P57" s="185">
        <f>N57/$D$57</f>
        <v>0</v>
      </c>
      <c r="Q57" s="286">
        <f>SUM(Q58:S58)*$D$58+SUM(Q59:S59)*$D$59</f>
        <v>0</v>
      </c>
      <c r="R57" s="287"/>
      <c r="S57" s="185">
        <f>Q57/$D$57</f>
        <v>0</v>
      </c>
      <c r="T57" s="68"/>
      <c r="U57" s="68"/>
      <c r="V57" s="68"/>
      <c r="W57" s="68"/>
      <c r="X57" s="68"/>
      <c r="Y57" s="68"/>
      <c r="Z57" s="68"/>
      <c r="AA57" s="68"/>
      <c r="AB57" s="68"/>
      <c r="AC57" s="68"/>
      <c r="AD57" s="68"/>
      <c r="AE57" s="68"/>
      <c r="AF57" s="68"/>
      <c r="AG57" s="68"/>
      <c r="AH57" s="68"/>
      <c r="AI57" s="68"/>
    </row>
    <row r="58" spans="1:35" s="7" customFormat="1" ht="39.950000000000003" customHeight="1" x14ac:dyDescent="0.2">
      <c r="A58" s="50" t="s">
        <v>364</v>
      </c>
      <c r="B58" s="195" t="s">
        <v>610</v>
      </c>
      <c r="C58" s="145" t="s">
        <v>69</v>
      </c>
      <c r="D58" s="161">
        <f>'Orçamento Sintético'!G57</f>
        <v>187.17</v>
      </c>
      <c r="E58" s="181"/>
      <c r="F58" s="179"/>
      <c r="G58" s="180"/>
      <c r="H58" s="181"/>
      <c r="I58" s="210">
        <v>1</v>
      </c>
      <c r="J58" s="180"/>
      <c r="K58" s="181"/>
      <c r="L58" s="179"/>
      <c r="M58" s="180"/>
      <c r="N58" s="181"/>
      <c r="O58" s="179"/>
      <c r="P58" s="180"/>
      <c r="Q58" s="181"/>
      <c r="R58" s="179"/>
      <c r="S58" s="180"/>
      <c r="T58" s="68"/>
      <c r="U58" s="68"/>
      <c r="V58" s="68"/>
      <c r="W58" s="68"/>
      <c r="X58" s="68"/>
      <c r="Y58" s="68"/>
      <c r="Z58" s="68"/>
      <c r="AA58" s="68"/>
      <c r="AB58" s="68"/>
      <c r="AC58" s="68"/>
      <c r="AD58" s="68"/>
      <c r="AE58" s="68"/>
      <c r="AF58" s="68"/>
      <c r="AG58" s="68"/>
      <c r="AH58" s="68"/>
      <c r="AI58" s="68"/>
    </row>
    <row r="59" spans="1:35" s="7" customFormat="1" ht="39.950000000000003" customHeight="1" thickBot="1" x14ac:dyDescent="0.25">
      <c r="A59" s="50" t="s">
        <v>365</v>
      </c>
      <c r="B59" s="195" t="s">
        <v>612</v>
      </c>
      <c r="C59" s="145" t="s">
        <v>613</v>
      </c>
      <c r="D59" s="161">
        <f>'Orçamento Sintético'!G58</f>
        <v>938.56</v>
      </c>
      <c r="E59" s="181"/>
      <c r="F59" s="179"/>
      <c r="G59" s="180"/>
      <c r="H59" s="181"/>
      <c r="I59" s="179"/>
      <c r="J59" s="213">
        <v>1</v>
      </c>
      <c r="K59" s="181"/>
      <c r="L59" s="179"/>
      <c r="M59" s="180"/>
      <c r="N59" s="181"/>
      <c r="O59" s="179"/>
      <c r="P59" s="180"/>
      <c r="Q59" s="181"/>
      <c r="R59" s="179"/>
      <c r="S59" s="180"/>
      <c r="T59" s="68"/>
      <c r="U59" s="68"/>
      <c r="V59" s="68"/>
      <c r="W59" s="68"/>
      <c r="X59" s="68"/>
      <c r="Y59" s="68"/>
      <c r="Z59" s="68"/>
      <c r="AA59" s="68"/>
      <c r="AB59" s="68"/>
      <c r="AC59" s="68"/>
      <c r="AD59" s="68"/>
      <c r="AE59" s="68"/>
      <c r="AF59" s="68"/>
      <c r="AG59" s="68"/>
      <c r="AH59" s="68"/>
      <c r="AI59" s="68"/>
    </row>
    <row r="60" spans="1:35" s="9" customFormat="1" ht="30" customHeight="1" thickBot="1" x14ac:dyDescent="0.25">
      <c r="A60" s="60" t="s">
        <v>48</v>
      </c>
      <c r="B60" s="61"/>
      <c r="C60" s="177" t="s">
        <v>36</v>
      </c>
      <c r="D60" s="162">
        <f>SUM(D61:D63)</f>
        <v>3933.5200000000004</v>
      </c>
      <c r="E60" s="286">
        <f>SUM(E61:G61)*$D$61+SUM(E62:G62)*$D$62+SUM(E63:G63)*$D$63</f>
        <v>0</v>
      </c>
      <c r="F60" s="287"/>
      <c r="G60" s="185">
        <f>E60/$D$60</f>
        <v>0</v>
      </c>
      <c r="H60" s="288">
        <f>SUM(H61:J61)*$D$61+SUM(H62:J62)*$D$62+SUM(H63:J63)*$D$63</f>
        <v>3933.5200000000004</v>
      </c>
      <c r="I60" s="289"/>
      <c r="J60" s="215">
        <f>H60/$D$60</f>
        <v>1</v>
      </c>
      <c r="K60" s="286">
        <f>SUM(K61:M61)*$D$61+SUM(K62:M62)*$D$62+SUM(K63:M63)*$D$63</f>
        <v>0</v>
      </c>
      <c r="L60" s="287"/>
      <c r="M60" s="185">
        <f>K60/$D$60</f>
        <v>0</v>
      </c>
      <c r="N60" s="286">
        <f>SUM(N61:P61)*$D$61+SUM(N62:P62)*$D$62+SUM(N63:P63)*$D$63</f>
        <v>0</v>
      </c>
      <c r="O60" s="287"/>
      <c r="P60" s="185">
        <f>N60/$D$60</f>
        <v>0</v>
      </c>
      <c r="Q60" s="286">
        <f>SUM(Q61:S61)*$D$61+SUM(Q62:S62)*$D$62+SUM(Q63:S63)*$D$63</f>
        <v>0</v>
      </c>
      <c r="R60" s="287"/>
      <c r="S60" s="185">
        <f>Q60/$D$60</f>
        <v>0</v>
      </c>
      <c r="T60" s="68"/>
      <c r="U60" s="68"/>
      <c r="V60" s="68"/>
      <c r="W60" s="68"/>
      <c r="X60" s="68"/>
      <c r="Y60" s="68"/>
      <c r="Z60" s="68"/>
      <c r="AA60" s="68"/>
      <c r="AB60" s="68"/>
      <c r="AC60" s="68"/>
      <c r="AD60" s="68"/>
      <c r="AE60" s="68"/>
      <c r="AF60" s="68"/>
      <c r="AG60" s="68"/>
      <c r="AH60" s="68"/>
      <c r="AI60" s="68"/>
    </row>
    <row r="61" spans="1:35" s="7" customFormat="1" ht="60" customHeight="1" x14ac:dyDescent="0.2">
      <c r="A61" s="46" t="s">
        <v>366</v>
      </c>
      <c r="B61" s="191">
        <v>92410</v>
      </c>
      <c r="C61" s="47" t="s">
        <v>52</v>
      </c>
      <c r="D61" s="163">
        <f>'Orçamento Sintético'!G60</f>
        <v>1126.9000000000001</v>
      </c>
      <c r="E61" s="181"/>
      <c r="F61" s="179"/>
      <c r="G61" s="180"/>
      <c r="H61" s="181"/>
      <c r="I61" s="179"/>
      <c r="J61" s="213">
        <v>1</v>
      </c>
      <c r="K61" s="181"/>
      <c r="L61" s="179"/>
      <c r="M61" s="180"/>
      <c r="N61" s="181"/>
      <c r="O61" s="179"/>
      <c r="P61" s="180"/>
      <c r="Q61" s="181"/>
      <c r="R61" s="179"/>
      <c r="S61" s="180"/>
      <c r="T61" s="68"/>
      <c r="U61" s="68"/>
      <c r="V61" s="68"/>
      <c r="W61" s="68"/>
      <c r="X61" s="68"/>
      <c r="Y61" s="68"/>
      <c r="Z61" s="68"/>
      <c r="AA61" s="68"/>
      <c r="AB61" s="68"/>
      <c r="AC61" s="68"/>
      <c r="AD61" s="68"/>
      <c r="AE61" s="68"/>
      <c r="AF61" s="68"/>
      <c r="AG61" s="68"/>
      <c r="AH61" s="68"/>
      <c r="AI61" s="68"/>
    </row>
    <row r="62" spans="1:35" s="7" customFormat="1" ht="60" customHeight="1" x14ac:dyDescent="0.2">
      <c r="A62" s="46" t="s">
        <v>368</v>
      </c>
      <c r="B62" s="191">
        <v>92447</v>
      </c>
      <c r="C62" s="47" t="s">
        <v>53</v>
      </c>
      <c r="D62" s="163">
        <f>'Orçamento Sintético'!G61</f>
        <v>634.49</v>
      </c>
      <c r="E62" s="181"/>
      <c r="F62" s="179"/>
      <c r="G62" s="180"/>
      <c r="H62" s="181"/>
      <c r="I62" s="179"/>
      <c r="J62" s="213">
        <v>1</v>
      </c>
      <c r="K62" s="181"/>
      <c r="L62" s="179"/>
      <c r="M62" s="180"/>
      <c r="N62" s="181"/>
      <c r="O62" s="179"/>
      <c r="P62" s="180"/>
      <c r="Q62" s="181"/>
      <c r="R62" s="179"/>
      <c r="S62" s="180"/>
      <c r="T62" s="68"/>
      <c r="U62" s="68"/>
      <c r="V62" s="68"/>
      <c r="W62" s="68"/>
      <c r="X62" s="68"/>
      <c r="Y62" s="68"/>
      <c r="Z62" s="68"/>
      <c r="AA62" s="68"/>
      <c r="AB62" s="68"/>
      <c r="AC62" s="68"/>
      <c r="AD62" s="68"/>
      <c r="AE62" s="68"/>
      <c r="AF62" s="68"/>
      <c r="AG62" s="68"/>
      <c r="AH62" s="68"/>
      <c r="AI62" s="68"/>
    </row>
    <row r="63" spans="1:35" s="7" customFormat="1" ht="60" customHeight="1" thickBot="1" x14ac:dyDescent="0.25">
      <c r="A63" s="46" t="s">
        <v>768</v>
      </c>
      <c r="B63" s="191">
        <v>92483</v>
      </c>
      <c r="C63" s="47" t="s">
        <v>55</v>
      </c>
      <c r="D63" s="163">
        <f>'Orçamento Sintético'!G62</f>
        <v>2172.13</v>
      </c>
      <c r="E63" s="181"/>
      <c r="F63" s="179"/>
      <c r="G63" s="180"/>
      <c r="H63" s="181"/>
      <c r="I63" s="179"/>
      <c r="J63" s="213">
        <v>1</v>
      </c>
      <c r="K63" s="181"/>
      <c r="L63" s="179"/>
      <c r="M63" s="180"/>
      <c r="N63" s="181"/>
      <c r="O63" s="179"/>
      <c r="P63" s="180"/>
      <c r="Q63" s="181"/>
      <c r="R63" s="179"/>
      <c r="S63" s="180"/>
      <c r="T63" s="68"/>
      <c r="U63" s="68"/>
      <c r="V63" s="68"/>
      <c r="W63" s="68"/>
      <c r="X63" s="68"/>
      <c r="Y63" s="68"/>
      <c r="Z63" s="68"/>
      <c r="AA63" s="68"/>
      <c r="AB63" s="68"/>
      <c r="AC63" s="68"/>
      <c r="AD63" s="68"/>
      <c r="AE63" s="68"/>
      <c r="AF63" s="68"/>
      <c r="AG63" s="68"/>
      <c r="AH63" s="68"/>
      <c r="AI63" s="68"/>
    </row>
    <row r="64" spans="1:35" s="9" customFormat="1" ht="30" customHeight="1" thickBot="1" x14ac:dyDescent="0.25">
      <c r="A64" s="60" t="s">
        <v>49</v>
      </c>
      <c r="B64" s="61"/>
      <c r="C64" s="177" t="s">
        <v>38</v>
      </c>
      <c r="D64" s="162">
        <f>SUM(D65:D68)</f>
        <v>1908.8000000000002</v>
      </c>
      <c r="E64" s="286">
        <f>SUM(E65:G65)*$D$65+SUM(E66:G66)*$D$66+SUM(E67:G67)*$D$67+SUM(E68:G68)*$D$68</f>
        <v>0</v>
      </c>
      <c r="F64" s="287"/>
      <c r="G64" s="185">
        <f>E64/$D$64</f>
        <v>0</v>
      </c>
      <c r="H64" s="288">
        <f>SUM(H65:J65)*$D$65+SUM(H66:J66)*$D$66+SUM(H67:J67)*$D$67+SUM(H68:J68)*$D$68</f>
        <v>1908.8000000000002</v>
      </c>
      <c r="I64" s="289"/>
      <c r="J64" s="215">
        <f>H64/$D$64</f>
        <v>1</v>
      </c>
      <c r="K64" s="286">
        <f>SUM(K65:M65)*$D$65+SUM(K66:M66)*$D$66+SUM(K67:M67)*$D$67+SUM(K68:M68)*$D$68</f>
        <v>0</v>
      </c>
      <c r="L64" s="287"/>
      <c r="M64" s="185">
        <f>K64/$D$64</f>
        <v>0</v>
      </c>
      <c r="N64" s="286">
        <f>SUM(N65:P65)*$D$65+SUM(N66:P66)*$D$66+SUM(N67:P67)*$D$67+SUM(N68:P68)*$D$68</f>
        <v>0</v>
      </c>
      <c r="O64" s="287"/>
      <c r="P64" s="185">
        <f>N64/$D$64</f>
        <v>0</v>
      </c>
      <c r="Q64" s="286">
        <f>SUM(Q65:S65)*$D$65+SUM(Q66:S66)*$D$66+SUM(Q67:S67)*$D$67+SUM(Q68:S68)*$D$68</f>
        <v>0</v>
      </c>
      <c r="R64" s="287"/>
      <c r="S64" s="185">
        <f>Q64/$D$64</f>
        <v>0</v>
      </c>
      <c r="T64" s="68"/>
      <c r="U64" s="68"/>
      <c r="V64" s="68"/>
      <c r="W64" s="68"/>
      <c r="X64" s="68"/>
      <c r="Y64" s="68"/>
      <c r="Z64" s="68"/>
      <c r="AA64" s="68"/>
      <c r="AB64" s="68"/>
      <c r="AC64" s="68"/>
      <c r="AD64" s="68"/>
      <c r="AE64" s="68"/>
      <c r="AF64" s="68"/>
      <c r="AG64" s="68"/>
      <c r="AH64" s="68"/>
      <c r="AI64" s="68"/>
    </row>
    <row r="65" spans="1:35" s="7" customFormat="1" ht="39.950000000000003" customHeight="1" x14ac:dyDescent="0.2">
      <c r="A65" s="46" t="s">
        <v>377</v>
      </c>
      <c r="B65" s="191">
        <v>92775</v>
      </c>
      <c r="C65" s="47" t="s">
        <v>371</v>
      </c>
      <c r="D65" s="163">
        <f>'Orçamento Sintético'!G64</f>
        <v>335.32</v>
      </c>
      <c r="E65" s="181"/>
      <c r="F65" s="179"/>
      <c r="G65" s="180"/>
      <c r="H65" s="181"/>
      <c r="I65" s="210">
        <v>0.5</v>
      </c>
      <c r="J65" s="213">
        <v>0.5</v>
      </c>
      <c r="K65" s="181"/>
      <c r="L65" s="179"/>
      <c r="M65" s="180"/>
      <c r="N65" s="181"/>
      <c r="O65" s="179"/>
      <c r="P65" s="180"/>
      <c r="Q65" s="181"/>
      <c r="R65" s="179"/>
      <c r="S65" s="180"/>
      <c r="T65" s="68"/>
      <c r="U65" s="68"/>
      <c r="V65" s="68"/>
      <c r="W65" s="68"/>
      <c r="X65" s="68"/>
      <c r="Y65" s="68"/>
      <c r="Z65" s="68"/>
      <c r="AA65" s="68"/>
      <c r="AB65" s="68"/>
      <c r="AC65" s="68"/>
      <c r="AD65" s="68"/>
      <c r="AE65" s="68"/>
      <c r="AF65" s="68"/>
      <c r="AG65" s="68"/>
      <c r="AH65" s="68"/>
      <c r="AI65" s="68"/>
    </row>
    <row r="66" spans="1:35" s="7" customFormat="1" ht="39.950000000000003" customHeight="1" x14ac:dyDescent="0.2">
      <c r="A66" s="46" t="s">
        <v>378</v>
      </c>
      <c r="B66" s="191">
        <v>92777</v>
      </c>
      <c r="C66" s="47" t="s">
        <v>376</v>
      </c>
      <c r="D66" s="163">
        <f>'Orçamento Sintético'!G65</f>
        <v>300.31</v>
      </c>
      <c r="E66" s="181"/>
      <c r="F66" s="179"/>
      <c r="G66" s="180"/>
      <c r="H66" s="181"/>
      <c r="I66" s="210">
        <v>0.5</v>
      </c>
      <c r="J66" s="213">
        <v>0.5</v>
      </c>
      <c r="K66" s="181"/>
      <c r="L66" s="179"/>
      <c r="M66" s="180"/>
      <c r="N66" s="181"/>
      <c r="O66" s="179"/>
      <c r="P66" s="180"/>
      <c r="Q66" s="181"/>
      <c r="R66" s="179"/>
      <c r="S66" s="180"/>
      <c r="T66" s="68"/>
      <c r="U66" s="68"/>
      <c r="V66" s="68"/>
      <c r="W66" s="68"/>
      <c r="X66" s="68"/>
      <c r="Y66" s="68"/>
      <c r="Z66" s="68"/>
      <c r="AA66" s="68"/>
      <c r="AB66" s="68"/>
      <c r="AC66" s="68"/>
      <c r="AD66" s="68"/>
      <c r="AE66" s="68"/>
      <c r="AF66" s="68"/>
      <c r="AG66" s="68"/>
      <c r="AH66" s="68"/>
      <c r="AI66" s="68"/>
    </row>
    <row r="67" spans="1:35" s="7" customFormat="1" ht="39.950000000000003" customHeight="1" x14ac:dyDescent="0.2">
      <c r="A67" s="46" t="s">
        <v>380</v>
      </c>
      <c r="B67" s="191">
        <v>92778</v>
      </c>
      <c r="C67" s="47" t="s">
        <v>370</v>
      </c>
      <c r="D67" s="163">
        <f>'Orçamento Sintético'!G66</f>
        <v>305.3</v>
      </c>
      <c r="E67" s="181"/>
      <c r="F67" s="179"/>
      <c r="G67" s="180"/>
      <c r="H67" s="181"/>
      <c r="I67" s="210">
        <v>0.5</v>
      </c>
      <c r="J67" s="213">
        <v>0.5</v>
      </c>
      <c r="K67" s="181"/>
      <c r="L67" s="179"/>
      <c r="M67" s="180"/>
      <c r="N67" s="181"/>
      <c r="O67" s="179"/>
      <c r="P67" s="180"/>
      <c r="Q67" s="181"/>
      <c r="R67" s="179"/>
      <c r="S67" s="180"/>
      <c r="T67" s="68"/>
      <c r="U67" s="68"/>
      <c r="V67" s="68"/>
      <c r="W67" s="68"/>
      <c r="X67" s="68"/>
      <c r="Y67" s="68"/>
      <c r="Z67" s="68"/>
      <c r="AA67" s="68"/>
      <c r="AB67" s="68"/>
      <c r="AC67" s="68"/>
      <c r="AD67" s="68"/>
      <c r="AE67" s="68"/>
      <c r="AF67" s="68"/>
      <c r="AG67" s="68"/>
      <c r="AH67" s="68"/>
      <c r="AI67" s="68"/>
    </row>
    <row r="68" spans="1:35" s="7" customFormat="1" ht="39.950000000000003" customHeight="1" thickBot="1" x14ac:dyDescent="0.25">
      <c r="A68" s="46" t="s">
        <v>381</v>
      </c>
      <c r="B68" s="191">
        <v>92785</v>
      </c>
      <c r="C68" s="47" t="s">
        <v>374</v>
      </c>
      <c r="D68" s="163">
        <f>'Orçamento Sintético'!G67</f>
        <v>967.87</v>
      </c>
      <c r="E68" s="181"/>
      <c r="F68" s="179"/>
      <c r="G68" s="180"/>
      <c r="H68" s="181"/>
      <c r="I68" s="210">
        <v>0.5</v>
      </c>
      <c r="J68" s="213">
        <v>0.5</v>
      </c>
      <c r="K68" s="181"/>
      <c r="L68" s="179"/>
      <c r="M68" s="180"/>
      <c r="N68" s="181"/>
      <c r="O68" s="179"/>
      <c r="P68" s="180"/>
      <c r="Q68" s="181"/>
      <c r="R68" s="179"/>
      <c r="S68" s="180"/>
      <c r="T68" s="68"/>
      <c r="U68" s="68"/>
      <c r="V68" s="68"/>
      <c r="W68" s="68"/>
      <c r="X68" s="68"/>
      <c r="Y68" s="68"/>
      <c r="Z68" s="68"/>
      <c r="AA68" s="68"/>
      <c r="AB68" s="68"/>
      <c r="AC68" s="68"/>
      <c r="AD68" s="68"/>
      <c r="AE68" s="68"/>
      <c r="AF68" s="68"/>
      <c r="AG68" s="68"/>
      <c r="AH68" s="68"/>
      <c r="AI68" s="68"/>
    </row>
    <row r="69" spans="1:35" s="9" customFormat="1" ht="30" customHeight="1" thickBot="1" x14ac:dyDescent="0.25">
      <c r="A69" s="60" t="s">
        <v>50</v>
      </c>
      <c r="B69" s="61"/>
      <c r="C69" s="177" t="s">
        <v>51</v>
      </c>
      <c r="D69" s="162">
        <f>SUM(D70:D71)</f>
        <v>10293.98</v>
      </c>
      <c r="E69" s="286">
        <f>SUM(E70:G70)*$D$70+SUM(E71:G71)*$D$71</f>
        <v>0</v>
      </c>
      <c r="F69" s="287"/>
      <c r="G69" s="185">
        <f>E69/$D$69</f>
        <v>0</v>
      </c>
      <c r="H69" s="288">
        <f>SUM(H70:J70)*$D$70+SUM(H71:J71)*$D$71</f>
        <v>10293.98</v>
      </c>
      <c r="I69" s="289"/>
      <c r="J69" s="215">
        <f>H69/$D$69</f>
        <v>1</v>
      </c>
      <c r="K69" s="286">
        <f>SUM(K70:M70)*$D$70+SUM(K71:M71)*$D$71</f>
        <v>0</v>
      </c>
      <c r="L69" s="287"/>
      <c r="M69" s="185">
        <f>K69/$D$69</f>
        <v>0</v>
      </c>
      <c r="N69" s="286">
        <f>SUM(N70:P70)*$D$70+SUM(N71:P71)*$D$71</f>
        <v>0</v>
      </c>
      <c r="O69" s="287"/>
      <c r="P69" s="185">
        <f>N69/$D$69</f>
        <v>0</v>
      </c>
      <c r="Q69" s="286">
        <f>SUM(Q70:S70)*$D$70+SUM(Q71:S71)*$D$71</f>
        <v>0</v>
      </c>
      <c r="R69" s="287"/>
      <c r="S69" s="185">
        <f>Q69/$D$69</f>
        <v>0</v>
      </c>
      <c r="T69" s="68"/>
      <c r="U69" s="68"/>
      <c r="V69" s="68"/>
      <c r="W69" s="68"/>
      <c r="X69" s="68"/>
      <c r="Y69" s="68"/>
      <c r="Z69" s="68"/>
      <c r="AA69" s="68"/>
      <c r="AB69" s="68"/>
      <c r="AC69" s="68"/>
      <c r="AD69" s="68"/>
      <c r="AE69" s="68"/>
      <c r="AF69" s="68"/>
      <c r="AG69" s="68"/>
      <c r="AH69" s="68"/>
      <c r="AI69" s="68"/>
    </row>
    <row r="70" spans="1:35" s="7" customFormat="1" ht="39.950000000000003" customHeight="1" x14ac:dyDescent="0.2">
      <c r="A70" s="50" t="s">
        <v>382</v>
      </c>
      <c r="B70" s="174">
        <v>94965</v>
      </c>
      <c r="C70" s="51" t="s">
        <v>412</v>
      </c>
      <c r="D70" s="158">
        <f>'Orçamento Sintético'!G69</f>
        <v>7528.27</v>
      </c>
      <c r="E70" s="181"/>
      <c r="F70" s="179"/>
      <c r="G70" s="180"/>
      <c r="H70" s="181"/>
      <c r="I70" s="179"/>
      <c r="J70" s="213">
        <v>1</v>
      </c>
      <c r="K70" s="181"/>
      <c r="L70" s="179"/>
      <c r="M70" s="180"/>
      <c r="N70" s="181"/>
      <c r="O70" s="179"/>
      <c r="P70" s="180"/>
      <c r="Q70" s="181"/>
      <c r="R70" s="179"/>
      <c r="S70" s="180"/>
      <c r="T70" s="68"/>
      <c r="U70" s="68"/>
      <c r="V70" s="68"/>
      <c r="W70" s="68"/>
      <c r="X70" s="68"/>
      <c r="Y70" s="68"/>
      <c r="Z70" s="68"/>
      <c r="AA70" s="68"/>
      <c r="AB70" s="68"/>
      <c r="AC70" s="68"/>
      <c r="AD70" s="68"/>
      <c r="AE70" s="68"/>
      <c r="AF70" s="68"/>
      <c r="AG70" s="68"/>
      <c r="AH70" s="68"/>
      <c r="AI70" s="68"/>
    </row>
    <row r="71" spans="1:35" s="7" customFormat="1" ht="39.950000000000003" customHeight="1" thickBot="1" x14ac:dyDescent="0.25">
      <c r="A71" s="50" t="s">
        <v>383</v>
      </c>
      <c r="B71" s="174">
        <v>92873</v>
      </c>
      <c r="C71" s="51" t="s">
        <v>58</v>
      </c>
      <c r="D71" s="158">
        <f>'Orçamento Sintético'!G70</f>
        <v>2765.71</v>
      </c>
      <c r="E71" s="181"/>
      <c r="F71" s="179"/>
      <c r="G71" s="180"/>
      <c r="H71" s="181"/>
      <c r="I71" s="179"/>
      <c r="J71" s="213">
        <v>1</v>
      </c>
      <c r="K71" s="181"/>
      <c r="L71" s="179"/>
      <c r="M71" s="180"/>
      <c r="N71" s="181"/>
      <c r="O71" s="179"/>
      <c r="P71" s="180"/>
      <c r="Q71" s="181"/>
      <c r="R71" s="179"/>
      <c r="S71" s="180"/>
      <c r="T71" s="68"/>
      <c r="U71" s="68"/>
      <c r="V71" s="68"/>
      <c r="W71" s="68"/>
      <c r="X71" s="68"/>
      <c r="Y71" s="68"/>
      <c r="Z71" s="68"/>
      <c r="AA71" s="68"/>
      <c r="AB71" s="68"/>
      <c r="AC71" s="68"/>
      <c r="AD71" s="68"/>
      <c r="AE71" s="68"/>
      <c r="AF71" s="68"/>
      <c r="AG71" s="68"/>
      <c r="AH71" s="68"/>
      <c r="AI71" s="68"/>
    </row>
    <row r="72" spans="1:35" s="9" customFormat="1" ht="30" customHeight="1" thickBot="1" x14ac:dyDescent="0.25">
      <c r="A72" s="10">
        <v>8</v>
      </c>
      <c r="B72" s="10"/>
      <c r="C72" s="155" t="s">
        <v>390</v>
      </c>
      <c r="D72" s="157">
        <f>D73+D77+D86</f>
        <v>9635.66</v>
      </c>
      <c r="E72" s="286">
        <f>E73+E77+E86</f>
        <v>0</v>
      </c>
      <c r="F72" s="287"/>
      <c r="G72" s="185">
        <f>E72/$D$72</f>
        <v>0</v>
      </c>
      <c r="H72" s="282">
        <f>H73+H77+H86</f>
        <v>2552.3050000000003</v>
      </c>
      <c r="I72" s="283"/>
      <c r="J72" s="214">
        <f>H72/$D$72</f>
        <v>0.26488118094660879</v>
      </c>
      <c r="K72" s="282">
        <f>K73+K77+K86</f>
        <v>7083.3550000000014</v>
      </c>
      <c r="L72" s="283"/>
      <c r="M72" s="214">
        <f>K72/$D$72</f>
        <v>0.73511881905339138</v>
      </c>
      <c r="N72" s="286">
        <f>N73+N77+N86</f>
        <v>0</v>
      </c>
      <c r="O72" s="287"/>
      <c r="P72" s="185">
        <f>N72/$D$72</f>
        <v>0</v>
      </c>
      <c r="Q72" s="286">
        <f>Q73+Q77+Q86</f>
        <v>0</v>
      </c>
      <c r="R72" s="287"/>
      <c r="S72" s="185">
        <f>Q72/$D$72</f>
        <v>0</v>
      </c>
      <c r="T72" s="68"/>
      <c r="U72" s="247">
        <f>E72+H72+K72+N72+Q72</f>
        <v>9635.6600000000017</v>
      </c>
      <c r="V72" s="68"/>
      <c r="W72" s="68"/>
      <c r="X72" s="68"/>
      <c r="Y72" s="68"/>
      <c r="Z72" s="68"/>
      <c r="AA72" s="68"/>
      <c r="AB72" s="68"/>
      <c r="AC72" s="68"/>
      <c r="AD72" s="68"/>
      <c r="AE72" s="68"/>
      <c r="AF72" s="68"/>
      <c r="AG72" s="68"/>
      <c r="AH72" s="68"/>
      <c r="AI72" s="68"/>
    </row>
    <row r="73" spans="1:35" s="9" customFormat="1" ht="30" customHeight="1" thickBot="1" x14ac:dyDescent="0.25">
      <c r="A73" s="60" t="s">
        <v>54</v>
      </c>
      <c r="B73" s="61"/>
      <c r="C73" s="177" t="s">
        <v>36</v>
      </c>
      <c r="D73" s="162">
        <f>SUM(D74:D76)</f>
        <v>5139.4799999999996</v>
      </c>
      <c r="E73" s="286">
        <f>SUM(E74:G74)*$D$74+SUM(E75:G75)*$D$75+SUM(E76:G76)*$D$76</f>
        <v>0</v>
      </c>
      <c r="F73" s="287"/>
      <c r="G73" s="185">
        <f>E73/$D$73</f>
        <v>0</v>
      </c>
      <c r="H73" s="288">
        <f>SUM(H74:J74)*$D$74+SUM(H75:J75)*$D$75+SUM(H76:J76)*$D$76</f>
        <v>2552.3050000000003</v>
      </c>
      <c r="I73" s="289"/>
      <c r="J73" s="215">
        <f>H73/$D$73</f>
        <v>0.49660763345708137</v>
      </c>
      <c r="K73" s="288">
        <f>SUM(K74:M74)*$D$74+SUM(K75:M75)*$D$75+SUM(K76:M76)*$D$76</f>
        <v>2587.1750000000002</v>
      </c>
      <c r="L73" s="289"/>
      <c r="M73" s="215">
        <f>K73/$D$73</f>
        <v>0.50339236654291886</v>
      </c>
      <c r="N73" s="286">
        <f>SUM(N74:P74)*$D$74+SUM(N75:P75)*$D$75+SUM(N76:P76)*$D$76</f>
        <v>0</v>
      </c>
      <c r="O73" s="287"/>
      <c r="P73" s="185">
        <f>N73/$D$73</f>
        <v>0</v>
      </c>
      <c r="Q73" s="286">
        <f>SUM(Q74:S74)*$D$74+SUM(Q75:S75)*$D$75+SUM(Q76:S76)*$D$76</f>
        <v>0</v>
      </c>
      <c r="R73" s="287"/>
      <c r="S73" s="185">
        <f>Q73/$D$73</f>
        <v>0</v>
      </c>
      <c r="T73" s="68"/>
      <c r="U73" s="68"/>
      <c r="V73" s="68"/>
      <c r="W73" s="68"/>
      <c r="X73" s="68"/>
      <c r="Y73" s="68"/>
      <c r="Z73" s="68"/>
      <c r="AA73" s="68"/>
      <c r="AB73" s="68"/>
      <c r="AC73" s="68"/>
      <c r="AD73" s="68"/>
      <c r="AE73" s="68"/>
      <c r="AF73" s="68"/>
      <c r="AG73" s="68"/>
      <c r="AH73" s="68"/>
      <c r="AI73" s="68"/>
    </row>
    <row r="74" spans="1:35" s="7" customFormat="1" ht="60" customHeight="1" x14ac:dyDescent="0.2">
      <c r="A74" s="46" t="s">
        <v>609</v>
      </c>
      <c r="B74" s="191">
        <v>92410</v>
      </c>
      <c r="C74" s="47" t="s">
        <v>52</v>
      </c>
      <c r="D74" s="163">
        <f>'Orçamento Sintético'!G73</f>
        <v>1391.66</v>
      </c>
      <c r="E74" s="181"/>
      <c r="F74" s="179"/>
      <c r="G74" s="180"/>
      <c r="H74" s="181"/>
      <c r="I74" s="179"/>
      <c r="J74" s="213">
        <v>1</v>
      </c>
      <c r="K74" s="181"/>
      <c r="L74" s="179"/>
      <c r="M74" s="180"/>
      <c r="N74" s="181"/>
      <c r="O74" s="179"/>
      <c r="P74" s="180"/>
      <c r="Q74" s="181"/>
      <c r="R74" s="179"/>
      <c r="S74" s="180"/>
      <c r="T74" s="68"/>
      <c r="U74" s="68"/>
      <c r="V74" s="68"/>
      <c r="W74" s="68"/>
      <c r="X74" s="68"/>
      <c r="Y74" s="68"/>
      <c r="Z74" s="68"/>
      <c r="AA74" s="68"/>
      <c r="AB74" s="68"/>
      <c r="AC74" s="68"/>
      <c r="AD74" s="68"/>
      <c r="AE74" s="68"/>
      <c r="AF74" s="68"/>
      <c r="AG74" s="68"/>
      <c r="AH74" s="68"/>
      <c r="AI74" s="68"/>
    </row>
    <row r="75" spans="1:35" s="7" customFormat="1" ht="60" customHeight="1" x14ac:dyDescent="0.2">
      <c r="A75" s="46" t="s">
        <v>611</v>
      </c>
      <c r="B75" s="191">
        <v>92447</v>
      </c>
      <c r="C75" s="47" t="s">
        <v>53</v>
      </c>
      <c r="D75" s="163">
        <f>'Orçamento Sintético'!G74</f>
        <v>2321.29</v>
      </c>
      <c r="E75" s="181"/>
      <c r="F75" s="179"/>
      <c r="G75" s="180"/>
      <c r="H75" s="181"/>
      <c r="I75" s="179"/>
      <c r="J75" s="213">
        <v>0.5</v>
      </c>
      <c r="K75" s="207">
        <v>0.5</v>
      </c>
      <c r="L75" s="179"/>
      <c r="M75" s="180"/>
      <c r="N75" s="181"/>
      <c r="O75" s="179"/>
      <c r="P75" s="180"/>
      <c r="Q75" s="181"/>
      <c r="R75" s="179"/>
      <c r="S75" s="180"/>
      <c r="T75" s="68"/>
      <c r="U75" s="68"/>
      <c r="V75" s="68"/>
      <c r="W75" s="68"/>
      <c r="X75" s="68"/>
      <c r="Y75" s="68"/>
      <c r="Z75" s="68"/>
      <c r="AA75" s="68"/>
      <c r="AB75" s="68"/>
      <c r="AC75" s="68"/>
      <c r="AD75" s="68"/>
      <c r="AE75" s="68"/>
      <c r="AF75" s="68"/>
      <c r="AG75" s="68"/>
      <c r="AH75" s="68"/>
      <c r="AI75" s="68"/>
    </row>
    <row r="76" spans="1:35" s="7" customFormat="1" ht="60" customHeight="1" thickBot="1" x14ac:dyDescent="0.25">
      <c r="A76" s="46" t="s">
        <v>769</v>
      </c>
      <c r="B76" s="191">
        <v>92483</v>
      </c>
      <c r="C76" s="47" t="s">
        <v>55</v>
      </c>
      <c r="D76" s="163">
        <f>'Orçamento Sintético'!G75</f>
        <v>1426.53</v>
      </c>
      <c r="E76" s="181"/>
      <c r="F76" s="179"/>
      <c r="G76" s="180"/>
      <c r="H76" s="181"/>
      <c r="I76" s="179"/>
      <c r="J76" s="180"/>
      <c r="K76" s="181"/>
      <c r="L76" s="210">
        <v>1</v>
      </c>
      <c r="M76" s="180"/>
      <c r="N76" s="181"/>
      <c r="O76" s="179"/>
      <c r="P76" s="180"/>
      <c r="Q76" s="181"/>
      <c r="R76" s="179"/>
      <c r="S76" s="180"/>
      <c r="T76" s="68"/>
      <c r="U76" s="68"/>
      <c r="V76" s="68"/>
      <c r="W76" s="68"/>
      <c r="X76" s="68"/>
      <c r="Y76" s="68"/>
      <c r="Z76" s="68"/>
      <c r="AA76" s="68"/>
      <c r="AB76" s="68"/>
      <c r="AC76" s="68"/>
      <c r="AD76" s="68"/>
      <c r="AE76" s="68"/>
      <c r="AF76" s="68"/>
      <c r="AG76" s="68"/>
      <c r="AH76" s="68"/>
      <c r="AI76" s="68"/>
    </row>
    <row r="77" spans="1:35" s="9" customFormat="1" ht="30" customHeight="1" thickBot="1" x14ac:dyDescent="0.25">
      <c r="A77" s="60" t="s">
        <v>56</v>
      </c>
      <c r="B77" s="61"/>
      <c r="C77" s="177" t="s">
        <v>38</v>
      </c>
      <c r="D77" s="162">
        <f>SUM(D78:D85)</f>
        <v>2297.15</v>
      </c>
      <c r="E77" s="286">
        <f>SUM(E78:G78)*$D$78+SUM(E79:G79)*$D$79+SUM(E80:G80)*$D$80+SUM(E81:G81)*$D$81+SUM(E82:G82)*$D$82+SUM(E83:G83)*$D$83+SUM(E84:G84)*$D$84+SUM(E85:G85)*$D$85</f>
        <v>0</v>
      </c>
      <c r="F77" s="287"/>
      <c r="G77" s="185">
        <f>E77/$D$77</f>
        <v>0</v>
      </c>
      <c r="H77" s="286">
        <f>SUM(H78:J78)*$D$78+SUM(H79:J79)*$D$79+SUM(H80:J80)*$D$80+SUM(H81:J81)*$D$81+SUM(H82:J82)*$D$82+SUM(H83:J83)*$D$83+SUM(H84:J84)*$D$84+SUM(H85:J85)*$D$85</f>
        <v>0</v>
      </c>
      <c r="I77" s="287"/>
      <c r="J77" s="185">
        <f>H77/$D$77</f>
        <v>0</v>
      </c>
      <c r="K77" s="288">
        <f>SUM(K78:M78)*$D$78+SUM(K79:M79)*$D$79+SUM(K80:M80)*$D$80+SUM(K81:M81)*$D$81+SUM(K82:M82)*$D$82+SUM(K83:M83)*$D$83+SUM(K84:M84)*$D$84+SUM(K85:M85)*$D$85</f>
        <v>2297.15</v>
      </c>
      <c r="L77" s="289"/>
      <c r="M77" s="215">
        <f>K77/$D$77</f>
        <v>1</v>
      </c>
      <c r="N77" s="286">
        <f>SUM(N78:P78)*$D$78+SUM(N79:P79)*$D$79+SUM(N80:P80)*$D$80+SUM(N81:P81)*$D$81+SUM(N82:P82)*$D$82+SUM(N83:P83)*$D$83+SUM(N84:P84)*$D$84+SUM(N85:P85)*$D$85</f>
        <v>0</v>
      </c>
      <c r="O77" s="287"/>
      <c r="P77" s="185">
        <f>N77/$D$77</f>
        <v>0</v>
      </c>
      <c r="Q77" s="286">
        <f>SUM(Q78:S78)*$D$78+SUM(Q79:S79)*$D$79+SUM(Q80:S80)*$D$80+SUM(Q81:S81)*$D$81+SUM(Q82:S82)*$D$82+SUM(Q83:S83)*$D$83+SUM(Q84:S84)*$D$84+SUM(Q85:S85)*$D$85</f>
        <v>0</v>
      </c>
      <c r="R77" s="287"/>
      <c r="S77" s="185">
        <f>Q77/$D$77</f>
        <v>0</v>
      </c>
      <c r="T77" s="68"/>
      <c r="U77" s="68"/>
      <c r="V77" s="68"/>
      <c r="W77" s="68"/>
      <c r="X77" s="68"/>
      <c r="Y77" s="68"/>
      <c r="Z77" s="68"/>
      <c r="AA77" s="68"/>
      <c r="AB77" s="68"/>
      <c r="AC77" s="68"/>
      <c r="AD77" s="68"/>
      <c r="AE77" s="68"/>
      <c r="AF77" s="68"/>
      <c r="AG77" s="68"/>
      <c r="AH77" s="68"/>
      <c r="AI77" s="68"/>
    </row>
    <row r="78" spans="1:35" s="7" customFormat="1" ht="39.950000000000003" customHeight="1" x14ac:dyDescent="0.2">
      <c r="A78" s="46" t="s">
        <v>388</v>
      </c>
      <c r="B78" s="191">
        <v>92775</v>
      </c>
      <c r="C78" s="47" t="s">
        <v>371</v>
      </c>
      <c r="D78" s="163">
        <f>'Orçamento Sintético'!G77</f>
        <v>470.84</v>
      </c>
      <c r="E78" s="181"/>
      <c r="F78" s="179"/>
      <c r="G78" s="180"/>
      <c r="H78" s="181"/>
      <c r="I78" s="179"/>
      <c r="J78" s="180"/>
      <c r="K78" s="207">
        <v>0.5</v>
      </c>
      <c r="L78" s="210">
        <v>0.5</v>
      </c>
      <c r="M78" s="180"/>
      <c r="N78" s="181"/>
      <c r="O78" s="179"/>
      <c r="P78" s="180"/>
      <c r="Q78" s="181"/>
      <c r="R78" s="179"/>
      <c r="S78" s="180"/>
      <c r="T78" s="68"/>
      <c r="U78" s="68"/>
      <c r="V78" s="68"/>
      <c r="W78" s="68"/>
      <c r="X78" s="68"/>
      <c r="Y78" s="68"/>
      <c r="Z78" s="68"/>
      <c r="AA78" s="68"/>
      <c r="AB78" s="68"/>
      <c r="AC78" s="68"/>
      <c r="AD78" s="68"/>
      <c r="AE78" s="68"/>
      <c r="AF78" s="68"/>
      <c r="AG78" s="68"/>
      <c r="AH78" s="68"/>
      <c r="AI78" s="68"/>
    </row>
    <row r="79" spans="1:35" s="7" customFormat="1" ht="39.950000000000003" customHeight="1" x14ac:dyDescent="0.2">
      <c r="A79" s="46" t="s">
        <v>389</v>
      </c>
      <c r="B79" s="191">
        <v>92776</v>
      </c>
      <c r="C79" s="47" t="s">
        <v>401</v>
      </c>
      <c r="D79" s="163">
        <f>'Orçamento Sintético'!G78</f>
        <v>258.32</v>
      </c>
      <c r="E79" s="181"/>
      <c r="F79" s="179"/>
      <c r="G79" s="180"/>
      <c r="H79" s="181"/>
      <c r="I79" s="179"/>
      <c r="J79" s="180"/>
      <c r="K79" s="207">
        <v>0.5</v>
      </c>
      <c r="L79" s="210">
        <v>0.5</v>
      </c>
      <c r="M79" s="180"/>
      <c r="N79" s="181"/>
      <c r="O79" s="179"/>
      <c r="P79" s="180"/>
      <c r="Q79" s="181"/>
      <c r="R79" s="179"/>
      <c r="S79" s="180"/>
      <c r="T79" s="68"/>
      <c r="U79" s="68"/>
      <c r="V79" s="68"/>
      <c r="W79" s="68"/>
      <c r="X79" s="68"/>
      <c r="Y79" s="68"/>
      <c r="Z79" s="68"/>
      <c r="AA79" s="68"/>
      <c r="AB79" s="68"/>
      <c r="AC79" s="68"/>
      <c r="AD79" s="68"/>
      <c r="AE79" s="68"/>
      <c r="AF79" s="68"/>
      <c r="AG79" s="68"/>
      <c r="AH79" s="68"/>
      <c r="AI79" s="68"/>
    </row>
    <row r="80" spans="1:35" s="7" customFormat="1" ht="39.950000000000003" customHeight="1" x14ac:dyDescent="0.2">
      <c r="A80" s="46" t="s">
        <v>391</v>
      </c>
      <c r="B80" s="191">
        <v>92777</v>
      </c>
      <c r="C80" s="47" t="s">
        <v>376</v>
      </c>
      <c r="D80" s="163">
        <f>'Orçamento Sintético'!G79</f>
        <v>132.74</v>
      </c>
      <c r="E80" s="181"/>
      <c r="F80" s="179"/>
      <c r="G80" s="180"/>
      <c r="H80" s="181"/>
      <c r="I80" s="179"/>
      <c r="J80" s="180"/>
      <c r="K80" s="207">
        <v>0.5</v>
      </c>
      <c r="L80" s="210">
        <v>0.5</v>
      </c>
      <c r="M80" s="180"/>
      <c r="N80" s="181"/>
      <c r="O80" s="179"/>
      <c r="P80" s="180"/>
      <c r="Q80" s="181"/>
      <c r="R80" s="179"/>
      <c r="S80" s="180"/>
      <c r="T80" s="68"/>
      <c r="U80" s="68"/>
      <c r="V80" s="68"/>
      <c r="W80" s="68"/>
      <c r="X80" s="68"/>
      <c r="Y80" s="68"/>
      <c r="Z80" s="68"/>
      <c r="AA80" s="68"/>
      <c r="AB80" s="68"/>
      <c r="AC80" s="68"/>
      <c r="AD80" s="68"/>
      <c r="AE80" s="68"/>
      <c r="AF80" s="68"/>
      <c r="AG80" s="68"/>
      <c r="AH80" s="68"/>
      <c r="AI80" s="68"/>
    </row>
    <row r="81" spans="1:35" s="7" customFormat="1" ht="39.950000000000003" customHeight="1" x14ac:dyDescent="0.2">
      <c r="A81" s="46" t="s">
        <v>770</v>
      </c>
      <c r="B81" s="191">
        <v>92778</v>
      </c>
      <c r="C81" s="47" t="s">
        <v>370</v>
      </c>
      <c r="D81" s="163">
        <f>'Orçamento Sintético'!G80</f>
        <v>576.80999999999995</v>
      </c>
      <c r="E81" s="181"/>
      <c r="F81" s="179"/>
      <c r="G81" s="180"/>
      <c r="H81" s="181"/>
      <c r="I81" s="179"/>
      <c r="J81" s="180"/>
      <c r="K81" s="207">
        <v>0.5</v>
      </c>
      <c r="L81" s="210">
        <v>0.5</v>
      </c>
      <c r="M81" s="180"/>
      <c r="N81" s="181"/>
      <c r="O81" s="179"/>
      <c r="P81" s="180"/>
      <c r="Q81" s="181"/>
      <c r="R81" s="179"/>
      <c r="S81" s="180"/>
      <c r="T81" s="68"/>
      <c r="U81" s="68"/>
      <c r="V81" s="68"/>
      <c r="W81" s="68"/>
      <c r="X81" s="68"/>
      <c r="Y81" s="68"/>
      <c r="Z81" s="68"/>
      <c r="AA81" s="68"/>
      <c r="AB81" s="68"/>
      <c r="AC81" s="68"/>
      <c r="AD81" s="68"/>
      <c r="AE81" s="68"/>
      <c r="AF81" s="68"/>
      <c r="AG81" s="68"/>
      <c r="AH81" s="68"/>
      <c r="AI81" s="68"/>
    </row>
    <row r="82" spans="1:35" s="7" customFormat="1" ht="39.950000000000003" customHeight="1" x14ac:dyDescent="0.2">
      <c r="A82" s="46" t="s">
        <v>771</v>
      </c>
      <c r="B82" s="191">
        <v>92785</v>
      </c>
      <c r="C82" s="47" t="s">
        <v>374</v>
      </c>
      <c r="D82" s="163">
        <f>'Orçamento Sintético'!G81</f>
        <v>224.31</v>
      </c>
      <c r="E82" s="181"/>
      <c r="F82" s="179"/>
      <c r="G82" s="180"/>
      <c r="H82" s="181"/>
      <c r="I82" s="179"/>
      <c r="J82" s="180"/>
      <c r="K82" s="207">
        <v>0.5</v>
      </c>
      <c r="L82" s="210">
        <v>0.5</v>
      </c>
      <c r="M82" s="180"/>
      <c r="N82" s="181"/>
      <c r="O82" s="179"/>
      <c r="P82" s="180"/>
      <c r="Q82" s="181"/>
      <c r="R82" s="179"/>
      <c r="S82" s="180"/>
      <c r="T82" s="68"/>
      <c r="U82" s="68"/>
      <c r="V82" s="68"/>
      <c r="W82" s="68"/>
      <c r="X82" s="68"/>
      <c r="Y82" s="68"/>
      <c r="Z82" s="68"/>
      <c r="AA82" s="68"/>
      <c r="AB82" s="68"/>
      <c r="AC82" s="68"/>
      <c r="AD82" s="68"/>
      <c r="AE82" s="68"/>
      <c r="AF82" s="68"/>
      <c r="AG82" s="68"/>
      <c r="AH82" s="68"/>
      <c r="AI82" s="68"/>
    </row>
    <row r="83" spans="1:35" s="7" customFormat="1" ht="39.950000000000003" customHeight="1" x14ac:dyDescent="0.2">
      <c r="A83" s="46" t="s">
        <v>772</v>
      </c>
      <c r="B83" s="191">
        <v>92786</v>
      </c>
      <c r="C83" s="47" t="s">
        <v>375</v>
      </c>
      <c r="D83" s="163">
        <f>'Orçamento Sintético'!G82</f>
        <v>47.25</v>
      </c>
      <c r="E83" s="181"/>
      <c r="F83" s="179"/>
      <c r="G83" s="180"/>
      <c r="H83" s="181"/>
      <c r="I83" s="179"/>
      <c r="J83" s="180"/>
      <c r="K83" s="207">
        <v>0.5</v>
      </c>
      <c r="L83" s="210">
        <v>0.5</v>
      </c>
      <c r="M83" s="180"/>
      <c r="N83" s="181"/>
      <c r="O83" s="179"/>
      <c r="P83" s="180"/>
      <c r="Q83" s="181"/>
      <c r="R83" s="179"/>
      <c r="S83" s="180"/>
      <c r="T83" s="68"/>
      <c r="U83" s="68"/>
      <c r="V83" s="68"/>
      <c r="W83" s="68"/>
      <c r="X83" s="68"/>
      <c r="Y83" s="68"/>
      <c r="Z83" s="68"/>
      <c r="AA83" s="68"/>
      <c r="AB83" s="68"/>
      <c r="AC83" s="68"/>
      <c r="AD83" s="68"/>
      <c r="AE83" s="68"/>
      <c r="AF83" s="68"/>
      <c r="AG83" s="68"/>
      <c r="AH83" s="68"/>
      <c r="AI83" s="68"/>
    </row>
    <row r="84" spans="1:35" s="7" customFormat="1" ht="39.950000000000003" customHeight="1" x14ac:dyDescent="0.2">
      <c r="A84" s="46" t="s">
        <v>773</v>
      </c>
      <c r="B84" s="191">
        <v>92787</v>
      </c>
      <c r="C84" s="47" t="s">
        <v>407</v>
      </c>
      <c r="D84" s="163">
        <f>'Orçamento Sintético'!G83</f>
        <v>469.69</v>
      </c>
      <c r="E84" s="181"/>
      <c r="F84" s="179"/>
      <c r="G84" s="180"/>
      <c r="H84" s="181"/>
      <c r="I84" s="179"/>
      <c r="J84" s="180"/>
      <c r="K84" s="207">
        <v>0.5</v>
      </c>
      <c r="L84" s="210">
        <v>0.5</v>
      </c>
      <c r="M84" s="180"/>
      <c r="N84" s="181"/>
      <c r="O84" s="179"/>
      <c r="P84" s="180"/>
      <c r="Q84" s="181"/>
      <c r="R84" s="179"/>
      <c r="S84" s="180"/>
      <c r="T84" s="68"/>
      <c r="U84" s="68"/>
      <c r="V84" s="68"/>
      <c r="W84" s="68"/>
      <c r="X84" s="68"/>
      <c r="Y84" s="68"/>
      <c r="Z84" s="68"/>
      <c r="AA84" s="68"/>
      <c r="AB84" s="68"/>
      <c r="AC84" s="68"/>
      <c r="AD84" s="68"/>
      <c r="AE84" s="68"/>
      <c r="AF84" s="68"/>
      <c r="AG84" s="68"/>
      <c r="AH84" s="68"/>
      <c r="AI84" s="68"/>
    </row>
    <row r="85" spans="1:35" s="7" customFormat="1" ht="39.950000000000003" customHeight="1" thickBot="1" x14ac:dyDescent="0.25">
      <c r="A85" s="46" t="s">
        <v>774</v>
      </c>
      <c r="B85" s="191">
        <v>92788</v>
      </c>
      <c r="C85" s="47" t="s">
        <v>408</v>
      </c>
      <c r="D85" s="163">
        <f>'Orçamento Sintético'!G84</f>
        <v>117.19</v>
      </c>
      <c r="E85" s="181"/>
      <c r="F85" s="179"/>
      <c r="G85" s="180"/>
      <c r="H85" s="181"/>
      <c r="I85" s="179"/>
      <c r="J85" s="180"/>
      <c r="K85" s="207">
        <v>0.5</v>
      </c>
      <c r="L85" s="210">
        <v>0.5</v>
      </c>
      <c r="M85" s="180"/>
      <c r="N85" s="181"/>
      <c r="O85" s="179"/>
      <c r="P85" s="180"/>
      <c r="Q85" s="181"/>
      <c r="R85" s="179"/>
      <c r="S85" s="180"/>
      <c r="T85" s="68"/>
      <c r="U85" s="68"/>
      <c r="V85" s="68"/>
      <c r="W85" s="68"/>
      <c r="X85" s="68"/>
      <c r="Y85" s="68"/>
      <c r="Z85" s="68"/>
      <c r="AA85" s="68"/>
      <c r="AB85" s="68"/>
      <c r="AC85" s="68"/>
      <c r="AD85" s="68"/>
      <c r="AE85" s="68"/>
      <c r="AF85" s="68"/>
      <c r="AG85" s="68"/>
      <c r="AH85" s="68"/>
      <c r="AI85" s="68"/>
    </row>
    <row r="86" spans="1:35" s="9" customFormat="1" ht="30" customHeight="1" thickBot="1" x14ac:dyDescent="0.25">
      <c r="A86" s="60" t="s">
        <v>57</v>
      </c>
      <c r="B86" s="61"/>
      <c r="C86" s="177" t="s">
        <v>51</v>
      </c>
      <c r="D86" s="162">
        <f>SUM(D87:D88)</f>
        <v>2199.0300000000002</v>
      </c>
      <c r="E86" s="286">
        <f>SUM(E87:G87)*$D$87+SUM(E88:G88)*$D$88</f>
        <v>0</v>
      </c>
      <c r="F86" s="287"/>
      <c r="G86" s="185">
        <f>E86/$D$86</f>
        <v>0</v>
      </c>
      <c r="H86" s="286">
        <f>SUM(H87:J87)*$D$87+SUM(H88:J88)*$D$88</f>
        <v>0</v>
      </c>
      <c r="I86" s="287"/>
      <c r="J86" s="185">
        <f>H86/$D$86</f>
        <v>0</v>
      </c>
      <c r="K86" s="288">
        <f>SUM(K87:M87)*$D$87+SUM(K88:M88)*$D$88</f>
        <v>2199.0300000000002</v>
      </c>
      <c r="L86" s="289"/>
      <c r="M86" s="215">
        <f>K86/$D$86</f>
        <v>1</v>
      </c>
      <c r="N86" s="286">
        <f>SUM(N87:P87)*$D$87+SUM(N88:P88)*$D$88</f>
        <v>0</v>
      </c>
      <c r="O86" s="287"/>
      <c r="P86" s="185">
        <f>N86/$D$86</f>
        <v>0</v>
      </c>
      <c r="Q86" s="286">
        <f>SUM(Q87:S87)*$D$87+SUM(Q88:S88)*$D$88</f>
        <v>0</v>
      </c>
      <c r="R86" s="287"/>
      <c r="S86" s="185">
        <f>Q86/$D$86</f>
        <v>0</v>
      </c>
      <c r="T86" s="68"/>
      <c r="U86" s="68"/>
      <c r="V86" s="68"/>
      <c r="W86" s="68"/>
      <c r="X86" s="68"/>
      <c r="Y86" s="68"/>
      <c r="Z86" s="68"/>
      <c r="AA86" s="68"/>
      <c r="AB86" s="68"/>
      <c r="AC86" s="68"/>
      <c r="AD86" s="68"/>
      <c r="AE86" s="68"/>
      <c r="AF86" s="68"/>
      <c r="AG86" s="68"/>
      <c r="AH86" s="68"/>
      <c r="AI86" s="68"/>
    </row>
    <row r="87" spans="1:35" s="7" customFormat="1" ht="39.950000000000003" customHeight="1" x14ac:dyDescent="0.2">
      <c r="A87" s="50" t="s">
        <v>393</v>
      </c>
      <c r="B87" s="174">
        <v>94965</v>
      </c>
      <c r="C87" s="51" t="s">
        <v>412</v>
      </c>
      <c r="D87" s="158">
        <f>'Orçamento Sintético'!G86</f>
        <v>1608.21</v>
      </c>
      <c r="E87" s="181"/>
      <c r="F87" s="179"/>
      <c r="G87" s="180"/>
      <c r="H87" s="181"/>
      <c r="I87" s="179"/>
      <c r="J87" s="180"/>
      <c r="K87" s="181"/>
      <c r="L87" s="210">
        <v>1</v>
      </c>
      <c r="M87" s="180"/>
      <c r="N87" s="181"/>
      <c r="O87" s="179"/>
      <c r="P87" s="180"/>
      <c r="Q87" s="181"/>
      <c r="R87" s="179"/>
      <c r="S87" s="180"/>
      <c r="T87" s="68"/>
      <c r="U87" s="68"/>
      <c r="V87" s="68"/>
      <c r="W87" s="68"/>
      <c r="X87" s="68"/>
      <c r="Y87" s="68"/>
      <c r="Z87" s="68"/>
      <c r="AA87" s="68"/>
      <c r="AB87" s="68"/>
      <c r="AC87" s="68"/>
      <c r="AD87" s="68"/>
      <c r="AE87" s="68"/>
      <c r="AF87" s="68"/>
      <c r="AG87" s="68"/>
      <c r="AH87" s="68"/>
      <c r="AI87" s="68"/>
    </row>
    <row r="88" spans="1:35" s="7" customFormat="1" ht="39.950000000000003" customHeight="1" thickBot="1" x14ac:dyDescent="0.25">
      <c r="A88" s="50" t="s">
        <v>394</v>
      </c>
      <c r="B88" s="174">
        <v>92873</v>
      </c>
      <c r="C88" s="51" t="s">
        <v>58</v>
      </c>
      <c r="D88" s="158">
        <f>'Orçamento Sintético'!G87</f>
        <v>590.82000000000005</v>
      </c>
      <c r="E88" s="181"/>
      <c r="F88" s="179"/>
      <c r="G88" s="180"/>
      <c r="H88" s="181"/>
      <c r="I88" s="179"/>
      <c r="J88" s="180"/>
      <c r="K88" s="181"/>
      <c r="L88" s="210">
        <v>1</v>
      </c>
      <c r="M88" s="180"/>
      <c r="N88" s="181"/>
      <c r="O88" s="179"/>
      <c r="P88" s="180"/>
      <c r="Q88" s="181"/>
      <c r="R88" s="179"/>
      <c r="S88" s="180"/>
      <c r="T88" s="68"/>
      <c r="U88" s="68"/>
      <c r="V88" s="68"/>
      <c r="W88" s="68"/>
      <c r="X88" s="68"/>
      <c r="Y88" s="68"/>
      <c r="Z88" s="68"/>
      <c r="AA88" s="68"/>
      <c r="AB88" s="68"/>
      <c r="AC88" s="68"/>
      <c r="AD88" s="68"/>
      <c r="AE88" s="68"/>
      <c r="AF88" s="68"/>
      <c r="AG88" s="68"/>
      <c r="AH88" s="68"/>
      <c r="AI88" s="68"/>
    </row>
    <row r="89" spans="1:35" s="9" customFormat="1" ht="30" customHeight="1" thickBot="1" x14ac:dyDescent="0.25">
      <c r="A89" s="10">
        <v>9</v>
      </c>
      <c r="B89" s="10"/>
      <c r="C89" s="155" t="s">
        <v>363</v>
      </c>
      <c r="D89" s="157">
        <f>D90+D93+D103</f>
        <v>1565.85</v>
      </c>
      <c r="E89" s="286">
        <f>E90+E93+E103</f>
        <v>0</v>
      </c>
      <c r="F89" s="287"/>
      <c r="G89" s="185">
        <f>E89/$D$89</f>
        <v>0</v>
      </c>
      <c r="H89" s="282">
        <f>H90+H93+H103</f>
        <v>1565.85</v>
      </c>
      <c r="I89" s="283"/>
      <c r="J89" s="214">
        <f>H89/$D$89</f>
        <v>1</v>
      </c>
      <c r="K89" s="286">
        <f>K90+K93+K103</f>
        <v>0</v>
      </c>
      <c r="L89" s="287"/>
      <c r="M89" s="185">
        <f>K89/$D$89</f>
        <v>0</v>
      </c>
      <c r="N89" s="286">
        <f>N90+N93+N103</f>
        <v>0</v>
      </c>
      <c r="O89" s="287"/>
      <c r="P89" s="185">
        <f>N89/$D$89</f>
        <v>0</v>
      </c>
      <c r="Q89" s="286">
        <f>Q90+Q93+Q103</f>
        <v>0</v>
      </c>
      <c r="R89" s="287"/>
      <c r="S89" s="185">
        <f>Q89/$D$89</f>
        <v>0</v>
      </c>
      <c r="T89" s="68"/>
      <c r="U89" s="247">
        <f>E89+H89+K89+N89+Q89</f>
        <v>1565.85</v>
      </c>
      <c r="V89" s="68"/>
      <c r="W89" s="68"/>
      <c r="X89" s="68"/>
      <c r="Y89" s="68"/>
      <c r="Z89" s="68"/>
      <c r="AA89" s="68"/>
      <c r="AB89" s="68"/>
      <c r="AC89" s="68"/>
      <c r="AD89" s="68"/>
      <c r="AE89" s="68"/>
      <c r="AF89" s="68"/>
      <c r="AG89" s="68"/>
      <c r="AH89" s="68"/>
      <c r="AI89" s="68"/>
    </row>
    <row r="90" spans="1:35" s="9" customFormat="1" ht="30" customHeight="1" thickBot="1" x14ac:dyDescent="0.25">
      <c r="A90" s="60" t="s">
        <v>395</v>
      </c>
      <c r="B90" s="61"/>
      <c r="C90" s="177" t="s">
        <v>615</v>
      </c>
      <c r="D90" s="162">
        <f>SUM(D91:D92)</f>
        <v>91.600000000000009</v>
      </c>
      <c r="E90" s="286">
        <f>SUM(E91:G91)*$D$91+SUM(E92:G92)*$D$92</f>
        <v>0</v>
      </c>
      <c r="F90" s="287"/>
      <c r="G90" s="185">
        <f>E90/$D$90</f>
        <v>0</v>
      </c>
      <c r="H90" s="288">
        <f>SUM(H91:J91)*$D$91+SUM(H92:J92)*$D$92</f>
        <v>91.600000000000009</v>
      </c>
      <c r="I90" s="289"/>
      <c r="J90" s="215">
        <f>H90/$D$90</f>
        <v>1</v>
      </c>
      <c r="K90" s="286">
        <f>SUM(K91:M91)*$D$91+SUM(K92:M92)*$D$92</f>
        <v>0</v>
      </c>
      <c r="L90" s="287"/>
      <c r="M90" s="185">
        <f>K90/$D$90</f>
        <v>0</v>
      </c>
      <c r="N90" s="286">
        <f>SUM(N91:P91)*$D$91+SUM(N92:P92)*$D$92</f>
        <v>0</v>
      </c>
      <c r="O90" s="287"/>
      <c r="P90" s="185">
        <f>N90/$D$90</f>
        <v>0</v>
      </c>
      <c r="Q90" s="286">
        <f>SUM(Q91:S91)*$D$91+SUM(Q92:S92)*$D$92</f>
        <v>0</v>
      </c>
      <c r="R90" s="287"/>
      <c r="S90" s="185">
        <f>Q90/$D$90</f>
        <v>0</v>
      </c>
      <c r="T90" s="68"/>
      <c r="U90" s="68"/>
      <c r="V90" s="68"/>
      <c r="W90" s="68"/>
      <c r="X90" s="68"/>
      <c r="Y90" s="68"/>
      <c r="Z90" s="68"/>
      <c r="AA90" s="68"/>
      <c r="AB90" s="68"/>
      <c r="AC90" s="68"/>
      <c r="AD90" s="68"/>
      <c r="AE90" s="68"/>
      <c r="AF90" s="68"/>
      <c r="AG90" s="68"/>
      <c r="AH90" s="68"/>
      <c r="AI90" s="68"/>
    </row>
    <row r="91" spans="1:35" s="7" customFormat="1" ht="39.950000000000003" customHeight="1" x14ac:dyDescent="0.2">
      <c r="A91" s="50" t="s">
        <v>398</v>
      </c>
      <c r="B91" s="174">
        <v>96526</v>
      </c>
      <c r="C91" s="110" t="s">
        <v>621</v>
      </c>
      <c r="D91" s="158">
        <f>'Orçamento Sintético'!G90</f>
        <v>25.31</v>
      </c>
      <c r="E91" s="181"/>
      <c r="F91" s="179"/>
      <c r="G91" s="180"/>
      <c r="H91" s="207">
        <v>1</v>
      </c>
      <c r="I91" s="179"/>
      <c r="J91" s="180"/>
      <c r="K91" s="181"/>
      <c r="L91" s="179"/>
      <c r="M91" s="180"/>
      <c r="N91" s="181"/>
      <c r="O91" s="179"/>
      <c r="P91" s="180"/>
      <c r="Q91" s="181"/>
      <c r="R91" s="179"/>
      <c r="S91" s="180"/>
      <c r="T91" s="68"/>
      <c r="U91" s="68"/>
      <c r="V91" s="68"/>
      <c r="W91" s="68"/>
      <c r="X91" s="68"/>
      <c r="Y91" s="68"/>
      <c r="Z91" s="68"/>
      <c r="AA91" s="68"/>
      <c r="AB91" s="68"/>
      <c r="AC91" s="68"/>
      <c r="AD91" s="68"/>
      <c r="AE91" s="68"/>
      <c r="AF91" s="68"/>
      <c r="AG91" s="68"/>
      <c r="AH91" s="68"/>
      <c r="AI91" s="68"/>
    </row>
    <row r="92" spans="1:35" s="7" customFormat="1" ht="39.950000000000003" customHeight="1" thickBot="1" x14ac:dyDescent="0.25">
      <c r="A92" s="50" t="s">
        <v>399</v>
      </c>
      <c r="B92" s="174" t="s">
        <v>386</v>
      </c>
      <c r="C92" s="110" t="s">
        <v>387</v>
      </c>
      <c r="D92" s="158">
        <f>'Orçamento Sintético'!G91</f>
        <v>66.290000000000006</v>
      </c>
      <c r="E92" s="181"/>
      <c r="F92" s="179"/>
      <c r="G92" s="180"/>
      <c r="H92" s="207">
        <v>1</v>
      </c>
      <c r="I92" s="179"/>
      <c r="J92" s="180"/>
      <c r="K92" s="181"/>
      <c r="L92" s="179"/>
      <c r="M92" s="180"/>
      <c r="N92" s="181"/>
      <c r="O92" s="179"/>
      <c r="P92" s="180"/>
      <c r="Q92" s="181"/>
      <c r="R92" s="179"/>
      <c r="S92" s="180"/>
      <c r="T92" s="68"/>
      <c r="U92" s="68"/>
      <c r="V92" s="68"/>
      <c r="W92" s="68"/>
      <c r="X92" s="68"/>
      <c r="Y92" s="68"/>
      <c r="Z92" s="68"/>
      <c r="AA92" s="68"/>
      <c r="AB92" s="68"/>
      <c r="AC92" s="68"/>
      <c r="AD92" s="68"/>
      <c r="AE92" s="68"/>
      <c r="AF92" s="68"/>
      <c r="AG92" s="68"/>
      <c r="AH92" s="68"/>
      <c r="AI92" s="68"/>
    </row>
    <row r="93" spans="1:35" s="9" customFormat="1" ht="30" customHeight="1" thickBot="1" x14ac:dyDescent="0.25">
      <c r="A93" s="60" t="s">
        <v>397</v>
      </c>
      <c r="B93" s="61"/>
      <c r="C93" s="177" t="s">
        <v>618</v>
      </c>
      <c r="D93" s="162">
        <f>SUM(D94:D102)</f>
        <v>1071.75</v>
      </c>
      <c r="E93" s="286">
        <f>SUM(E94:G94)*$D$94+SUM(E95:G95)*$D$95+SUM(E96:G96)*$D$96+SUM(E97:G97)*$D$97+SUM(E98:G98)*$D$98+SUM(E99:G99)*$D$99+SUM(E100:G100)*$D$100+SUM(E101:G101)*$D$101+SUM(E102:G102)*$D$102</f>
        <v>0</v>
      </c>
      <c r="F93" s="287"/>
      <c r="G93" s="185">
        <f>E93/$D$93</f>
        <v>0</v>
      </c>
      <c r="H93" s="288">
        <f>SUM(H94:J94)*$D$94+SUM(H95:J95)*$D$95+SUM(H96:J96)*$D$96+SUM(H97:J97)*$D$97+SUM(H98:J98)*$D$98+SUM(H99:J99)*$D$99+SUM(H100:J100)*$D$100+SUM(H101:J101)*$D$101+SUM(H102:J102)*$D$102</f>
        <v>1071.75</v>
      </c>
      <c r="I93" s="289"/>
      <c r="J93" s="215">
        <f>H93/$D$93</f>
        <v>1</v>
      </c>
      <c r="K93" s="286">
        <f>SUM(K94:M94)*$D$94+SUM(K95:M95)*$D$95+SUM(K96:M96)*$D$96+SUM(K97:M97)*$D$97+SUM(K98:M98)*$D$98+SUM(K99:M99)*$D$99+SUM(K100:M100)*$D$100+SUM(K101:M101)*$D$101+SUM(K102:M102)*$D$102</f>
        <v>0</v>
      </c>
      <c r="L93" s="287"/>
      <c r="M93" s="185">
        <f>K93/$D$93</f>
        <v>0</v>
      </c>
      <c r="N93" s="286">
        <f>SUM(N94:P94)*$D$94+SUM(N95:P95)*$D$95+SUM(N96:P96)*$D$96+SUM(N97:P97)*$D$97+SUM(N98:P98)*$D$98+SUM(N99:P99)*$D$99+SUM(N100:P100)*$D$100+SUM(N101:P101)*$D$101+SUM(N102:P102)*$D$102</f>
        <v>0</v>
      </c>
      <c r="O93" s="287"/>
      <c r="P93" s="185">
        <f>N93/$D$93</f>
        <v>0</v>
      </c>
      <c r="Q93" s="286">
        <f>SUM(Q94:S94)*$D$94+SUM(Q95:S95)*$D$95+SUM(Q96:S96)*$D$96+SUM(Q97:S97)*$D$97+SUM(Q98:S98)*$D$98+SUM(Q99:S99)*$D$99+SUM(Q100:S100)*$D$100+SUM(Q101:S101)*$D$101+SUM(Q102:S102)*$D$102</f>
        <v>0</v>
      </c>
      <c r="R93" s="287"/>
      <c r="S93" s="185">
        <f>Q93/$D$93</f>
        <v>0</v>
      </c>
      <c r="T93" s="68"/>
      <c r="U93" s="68"/>
      <c r="V93" s="68"/>
      <c r="W93" s="68"/>
      <c r="X93" s="68"/>
      <c r="Y93" s="68"/>
      <c r="Z93" s="68"/>
      <c r="AA93" s="68"/>
      <c r="AB93" s="68"/>
      <c r="AC93" s="68"/>
      <c r="AD93" s="68"/>
      <c r="AE93" s="68"/>
      <c r="AF93" s="68"/>
      <c r="AG93" s="68"/>
      <c r="AH93" s="68"/>
      <c r="AI93" s="68"/>
    </row>
    <row r="94" spans="1:35" s="7" customFormat="1" ht="39.950000000000003" customHeight="1" x14ac:dyDescent="0.2">
      <c r="A94" s="50" t="s">
        <v>396</v>
      </c>
      <c r="B94" s="174">
        <v>96526</v>
      </c>
      <c r="C94" s="110" t="s">
        <v>616</v>
      </c>
      <c r="D94" s="158">
        <f>'Orçamento Sintético'!G93</f>
        <v>71.73</v>
      </c>
      <c r="E94" s="181"/>
      <c r="F94" s="179"/>
      <c r="G94" s="180"/>
      <c r="H94" s="207">
        <v>1</v>
      </c>
      <c r="I94" s="179"/>
      <c r="J94" s="180"/>
      <c r="K94" s="181"/>
      <c r="L94" s="179"/>
      <c r="M94" s="180"/>
      <c r="N94" s="181"/>
      <c r="O94" s="179"/>
      <c r="P94" s="180"/>
      <c r="Q94" s="181"/>
      <c r="R94" s="179"/>
      <c r="S94" s="180"/>
      <c r="T94" s="68"/>
      <c r="U94" s="68"/>
      <c r="V94" s="68"/>
      <c r="W94" s="68"/>
      <c r="X94" s="68"/>
      <c r="Y94" s="68"/>
      <c r="Z94" s="68"/>
      <c r="AA94" s="68"/>
      <c r="AB94" s="68"/>
      <c r="AC94" s="68"/>
      <c r="AD94" s="68"/>
      <c r="AE94" s="68"/>
      <c r="AF94" s="68"/>
      <c r="AG94" s="68"/>
      <c r="AH94" s="68"/>
      <c r="AI94" s="68"/>
    </row>
    <row r="95" spans="1:35" s="7" customFormat="1" ht="39.950000000000003" customHeight="1" x14ac:dyDescent="0.2">
      <c r="A95" s="50" t="s">
        <v>400</v>
      </c>
      <c r="B95" s="191">
        <v>96522</v>
      </c>
      <c r="C95" s="220" t="s">
        <v>32</v>
      </c>
      <c r="D95" s="163">
        <f>'Orçamento Sintético'!G94</f>
        <v>41.84</v>
      </c>
      <c r="E95" s="181"/>
      <c r="F95" s="179"/>
      <c r="G95" s="180"/>
      <c r="H95" s="207">
        <v>1</v>
      </c>
      <c r="I95" s="179"/>
      <c r="J95" s="180"/>
      <c r="K95" s="181"/>
      <c r="L95" s="179"/>
      <c r="M95" s="180"/>
      <c r="N95" s="181"/>
      <c r="O95" s="179"/>
      <c r="P95" s="180"/>
      <c r="Q95" s="181"/>
      <c r="R95" s="179"/>
      <c r="S95" s="180"/>
      <c r="T95" s="68"/>
      <c r="U95" s="68"/>
      <c r="V95" s="68"/>
      <c r="W95" s="68"/>
      <c r="X95" s="68"/>
      <c r="Y95" s="68"/>
      <c r="Z95" s="68"/>
      <c r="AA95" s="68"/>
      <c r="AB95" s="68"/>
      <c r="AC95" s="68"/>
      <c r="AD95" s="68"/>
      <c r="AE95" s="68"/>
      <c r="AF95" s="68"/>
      <c r="AG95" s="68"/>
      <c r="AH95" s="68"/>
      <c r="AI95" s="68"/>
    </row>
    <row r="96" spans="1:35" s="7" customFormat="1" ht="39.950000000000003" customHeight="1" x14ac:dyDescent="0.2">
      <c r="A96" s="50" t="s">
        <v>402</v>
      </c>
      <c r="B96" s="174" t="s">
        <v>386</v>
      </c>
      <c r="C96" s="110" t="s">
        <v>387</v>
      </c>
      <c r="D96" s="158">
        <f>'Orçamento Sintético'!G95</f>
        <v>187.82</v>
      </c>
      <c r="E96" s="181"/>
      <c r="F96" s="179"/>
      <c r="G96" s="180"/>
      <c r="H96" s="207">
        <v>1</v>
      </c>
      <c r="I96" s="179"/>
      <c r="J96" s="180"/>
      <c r="K96" s="181"/>
      <c r="L96" s="179"/>
      <c r="M96" s="180"/>
      <c r="N96" s="181"/>
      <c r="O96" s="179"/>
      <c r="P96" s="180"/>
      <c r="Q96" s="181"/>
      <c r="R96" s="179"/>
      <c r="S96" s="180"/>
      <c r="T96" s="68"/>
      <c r="U96" s="68"/>
      <c r="V96" s="68"/>
      <c r="W96" s="68"/>
      <c r="X96" s="68"/>
      <c r="Y96" s="68"/>
      <c r="Z96" s="68"/>
      <c r="AA96" s="68"/>
      <c r="AB96" s="68"/>
      <c r="AC96" s="68"/>
      <c r="AD96" s="68"/>
      <c r="AE96" s="68"/>
      <c r="AF96" s="68"/>
      <c r="AG96" s="68"/>
      <c r="AH96" s="68"/>
      <c r="AI96" s="68"/>
    </row>
    <row r="97" spans="1:35" s="7" customFormat="1" ht="39.950000000000003" customHeight="1" x14ac:dyDescent="0.2">
      <c r="A97" s="50" t="s">
        <v>403</v>
      </c>
      <c r="B97" s="191" t="s">
        <v>384</v>
      </c>
      <c r="C97" s="220" t="s">
        <v>385</v>
      </c>
      <c r="D97" s="163">
        <f>'Orçamento Sintético'!G96</f>
        <v>244.48</v>
      </c>
      <c r="E97" s="181"/>
      <c r="F97" s="179"/>
      <c r="G97" s="180"/>
      <c r="H97" s="207">
        <v>1</v>
      </c>
      <c r="I97" s="179"/>
      <c r="J97" s="180"/>
      <c r="K97" s="181"/>
      <c r="L97" s="179"/>
      <c r="M97" s="180"/>
      <c r="N97" s="181"/>
      <c r="O97" s="179"/>
      <c r="P97" s="180"/>
      <c r="Q97" s="181"/>
      <c r="R97" s="179"/>
      <c r="S97" s="180"/>
      <c r="T97" s="68"/>
      <c r="U97" s="68"/>
      <c r="V97" s="68"/>
      <c r="W97" s="68"/>
      <c r="X97" s="68"/>
      <c r="Y97" s="68"/>
      <c r="Z97" s="68"/>
      <c r="AA97" s="68"/>
      <c r="AB97" s="68"/>
      <c r="AC97" s="68"/>
      <c r="AD97" s="68"/>
      <c r="AE97" s="68"/>
      <c r="AF97" s="68"/>
      <c r="AG97" s="68"/>
      <c r="AH97" s="68"/>
      <c r="AI97" s="68"/>
    </row>
    <row r="98" spans="1:35" s="7" customFormat="1" ht="60" customHeight="1" x14ac:dyDescent="0.2">
      <c r="A98" s="50" t="s">
        <v>404</v>
      </c>
      <c r="B98" s="191">
        <v>92410</v>
      </c>
      <c r="C98" s="220" t="s">
        <v>52</v>
      </c>
      <c r="D98" s="163">
        <f>'Orçamento Sintético'!G97</f>
        <v>290.94</v>
      </c>
      <c r="E98" s="181"/>
      <c r="F98" s="179"/>
      <c r="G98" s="180"/>
      <c r="H98" s="207">
        <v>1</v>
      </c>
      <c r="I98" s="179"/>
      <c r="J98" s="180"/>
      <c r="K98" s="181"/>
      <c r="L98" s="179"/>
      <c r="M98" s="180"/>
      <c r="N98" s="181"/>
      <c r="O98" s="179"/>
      <c r="P98" s="180"/>
      <c r="Q98" s="181"/>
      <c r="R98" s="179"/>
      <c r="S98" s="180"/>
      <c r="T98" s="68"/>
      <c r="U98" s="68"/>
      <c r="V98" s="68"/>
      <c r="W98" s="68"/>
      <c r="X98" s="68"/>
      <c r="Y98" s="68"/>
      <c r="Z98" s="68"/>
      <c r="AA98" s="68"/>
      <c r="AB98" s="68"/>
      <c r="AC98" s="68"/>
      <c r="AD98" s="68"/>
      <c r="AE98" s="68"/>
      <c r="AF98" s="68"/>
      <c r="AG98" s="68"/>
      <c r="AH98" s="68"/>
      <c r="AI98" s="68"/>
    </row>
    <row r="99" spans="1:35" s="7" customFormat="1" ht="39.950000000000003" customHeight="1" x14ac:dyDescent="0.2">
      <c r="A99" s="50" t="s">
        <v>405</v>
      </c>
      <c r="B99" s="191">
        <v>92775</v>
      </c>
      <c r="C99" s="220" t="s">
        <v>371</v>
      </c>
      <c r="D99" s="163">
        <f>'Orçamento Sintético'!G98</f>
        <v>25.76</v>
      </c>
      <c r="E99" s="181"/>
      <c r="F99" s="179"/>
      <c r="G99" s="180"/>
      <c r="H99" s="207">
        <v>1</v>
      </c>
      <c r="I99" s="179"/>
      <c r="J99" s="180"/>
      <c r="K99" s="181"/>
      <c r="L99" s="179"/>
      <c r="M99" s="180"/>
      <c r="N99" s="181"/>
      <c r="O99" s="179"/>
      <c r="P99" s="180"/>
      <c r="Q99" s="181"/>
      <c r="R99" s="179"/>
      <c r="S99" s="180"/>
      <c r="T99" s="68"/>
      <c r="U99" s="68"/>
      <c r="V99" s="68"/>
      <c r="W99" s="68"/>
      <c r="X99" s="68"/>
      <c r="Y99" s="68"/>
      <c r="Z99" s="68"/>
      <c r="AA99" s="68"/>
      <c r="AB99" s="68"/>
      <c r="AC99" s="68"/>
      <c r="AD99" s="68"/>
      <c r="AE99" s="68"/>
      <c r="AF99" s="68"/>
      <c r="AG99" s="68"/>
      <c r="AH99" s="68"/>
      <c r="AI99" s="68"/>
    </row>
    <row r="100" spans="1:35" s="7" customFormat="1" ht="39.950000000000003" customHeight="1" x14ac:dyDescent="0.2">
      <c r="A100" s="50" t="s">
        <v>406</v>
      </c>
      <c r="B100" s="191">
        <v>92778</v>
      </c>
      <c r="C100" s="220" t="s">
        <v>370</v>
      </c>
      <c r="D100" s="163">
        <f>'Orçamento Sintético'!G99</f>
        <v>153.09</v>
      </c>
      <c r="E100" s="181"/>
      <c r="F100" s="179"/>
      <c r="G100" s="180"/>
      <c r="H100" s="207">
        <v>1</v>
      </c>
      <c r="I100" s="179"/>
      <c r="J100" s="180"/>
      <c r="K100" s="181"/>
      <c r="L100" s="179"/>
      <c r="M100" s="180"/>
      <c r="N100" s="181"/>
      <c r="O100" s="179"/>
      <c r="P100" s="180"/>
      <c r="Q100" s="181"/>
      <c r="R100" s="179"/>
      <c r="S100" s="180"/>
      <c r="T100" s="68"/>
      <c r="U100" s="68"/>
      <c r="V100" s="68"/>
      <c r="W100" s="68"/>
      <c r="X100" s="68"/>
      <c r="Y100" s="68"/>
      <c r="Z100" s="68"/>
      <c r="AA100" s="68"/>
      <c r="AB100" s="68"/>
      <c r="AC100" s="68"/>
      <c r="AD100" s="68"/>
      <c r="AE100" s="68"/>
      <c r="AF100" s="68"/>
      <c r="AG100" s="68"/>
      <c r="AH100" s="68"/>
      <c r="AI100" s="68"/>
    </row>
    <row r="101" spans="1:35" s="7" customFormat="1" ht="39.950000000000003" customHeight="1" x14ac:dyDescent="0.2">
      <c r="A101" s="50" t="s">
        <v>775</v>
      </c>
      <c r="B101" s="174">
        <v>94965</v>
      </c>
      <c r="C101" s="110" t="s">
        <v>412</v>
      </c>
      <c r="D101" s="158">
        <f>'Orçamento Sintético'!G100</f>
        <v>41.02</v>
      </c>
      <c r="E101" s="181"/>
      <c r="F101" s="179"/>
      <c r="G101" s="180"/>
      <c r="H101" s="207">
        <v>1</v>
      </c>
      <c r="I101" s="179"/>
      <c r="J101" s="180"/>
      <c r="K101" s="181"/>
      <c r="L101" s="179"/>
      <c r="M101" s="180"/>
      <c r="N101" s="181"/>
      <c r="O101" s="179"/>
      <c r="P101" s="180"/>
      <c r="Q101" s="181"/>
      <c r="R101" s="179"/>
      <c r="S101" s="180"/>
      <c r="T101" s="68"/>
      <c r="U101" s="68"/>
      <c r="V101" s="68"/>
      <c r="W101" s="68"/>
      <c r="X101" s="68"/>
      <c r="Y101" s="68"/>
      <c r="Z101" s="68"/>
      <c r="AA101" s="68"/>
      <c r="AB101" s="68"/>
      <c r="AC101" s="68"/>
      <c r="AD101" s="68"/>
      <c r="AE101" s="68"/>
      <c r="AF101" s="68"/>
      <c r="AG101" s="68"/>
      <c r="AH101" s="68"/>
      <c r="AI101" s="68"/>
    </row>
    <row r="102" spans="1:35" s="7" customFormat="1" ht="39.950000000000003" customHeight="1" thickBot="1" x14ac:dyDescent="0.25">
      <c r="A102" s="50" t="s">
        <v>776</v>
      </c>
      <c r="B102" s="174">
        <v>92873</v>
      </c>
      <c r="C102" s="110" t="s">
        <v>58</v>
      </c>
      <c r="D102" s="158">
        <f>'Orçamento Sintético'!G101</f>
        <v>15.07</v>
      </c>
      <c r="E102" s="181"/>
      <c r="F102" s="179"/>
      <c r="G102" s="180"/>
      <c r="H102" s="207">
        <v>1</v>
      </c>
      <c r="I102" s="179"/>
      <c r="J102" s="180"/>
      <c r="K102" s="181"/>
      <c r="L102" s="179"/>
      <c r="M102" s="180"/>
      <c r="N102" s="181"/>
      <c r="O102" s="179"/>
      <c r="P102" s="180"/>
      <c r="Q102" s="181"/>
      <c r="R102" s="179"/>
      <c r="S102" s="180"/>
      <c r="T102" s="68"/>
      <c r="U102" s="68"/>
      <c r="V102" s="68"/>
      <c r="W102" s="68"/>
      <c r="X102" s="68"/>
      <c r="Y102" s="68"/>
      <c r="Z102" s="68"/>
      <c r="AA102" s="68"/>
      <c r="AB102" s="68"/>
      <c r="AC102" s="68"/>
      <c r="AD102" s="68"/>
      <c r="AE102" s="68"/>
      <c r="AF102" s="68"/>
      <c r="AG102" s="68"/>
      <c r="AH102" s="68"/>
      <c r="AI102" s="68"/>
    </row>
    <row r="103" spans="1:35" s="9" customFormat="1" ht="30" customHeight="1" thickBot="1" x14ac:dyDescent="0.25">
      <c r="A103" s="60" t="s">
        <v>409</v>
      </c>
      <c r="B103" s="61"/>
      <c r="C103" s="177" t="s">
        <v>620</v>
      </c>
      <c r="D103" s="162">
        <f>SUM(D104:D108)</f>
        <v>402.5</v>
      </c>
      <c r="E103" s="286">
        <f>SUM(E104:G104)*$D$104+SUM(E105:G105)*$D$105+SUM(E106:G106)*$D$106+SUM(E107:G107)*$D$107+SUM(E108:G108)*$D$108</f>
        <v>0</v>
      </c>
      <c r="F103" s="287"/>
      <c r="G103" s="185">
        <f>E103/$D$103</f>
        <v>0</v>
      </c>
      <c r="H103" s="288">
        <f>SUM(H104:J104)*$D$104+SUM(H105:J105)*$D$105+SUM(H106:J106)*$D$106+SUM(H107:J107)*$D$107+SUM(H108:J108)*$D$108</f>
        <v>402.5</v>
      </c>
      <c r="I103" s="289"/>
      <c r="J103" s="215">
        <f>H103/$D$103</f>
        <v>1</v>
      </c>
      <c r="K103" s="286">
        <f>SUM(K104:M104)*$D$104+SUM(K105:M105)*$D$105+SUM(K106:M106)*$D$106+SUM(K107:M107)*$D$107+SUM(K108:M108)*$D$108</f>
        <v>0</v>
      </c>
      <c r="L103" s="287"/>
      <c r="M103" s="185">
        <f>K103/$D$103</f>
        <v>0</v>
      </c>
      <c r="N103" s="286">
        <f>SUM(N104:P104)*$D$104+SUM(N105:P105)*$D$105+SUM(N106:P106)*$D$106+SUM(N107:P107)*$D$107+SUM(N108:P108)*$D$108</f>
        <v>0</v>
      </c>
      <c r="O103" s="287"/>
      <c r="P103" s="185">
        <f>N103/$D$103</f>
        <v>0</v>
      </c>
      <c r="Q103" s="286">
        <f>SUM(Q104:S104)*$D$104+SUM(Q105:S105)*$D$105+SUM(Q106:S106)*$D$106+SUM(Q107:S107)*$D$107+SUM(Q108:S108)*$D$108</f>
        <v>0</v>
      </c>
      <c r="R103" s="287"/>
      <c r="S103" s="185">
        <f>Q103/$D$103</f>
        <v>0</v>
      </c>
      <c r="T103" s="68"/>
      <c r="U103" s="68"/>
      <c r="V103" s="68"/>
      <c r="W103" s="68"/>
      <c r="X103" s="68"/>
      <c r="Y103" s="68"/>
      <c r="Z103" s="68"/>
      <c r="AA103" s="68"/>
      <c r="AB103" s="68"/>
      <c r="AC103" s="68"/>
      <c r="AD103" s="68"/>
      <c r="AE103" s="68"/>
      <c r="AF103" s="68"/>
      <c r="AG103" s="68"/>
      <c r="AH103" s="68"/>
      <c r="AI103" s="68"/>
    </row>
    <row r="104" spans="1:35" s="7" customFormat="1" ht="60" customHeight="1" x14ac:dyDescent="0.2">
      <c r="A104" s="50" t="s">
        <v>410</v>
      </c>
      <c r="B104" s="191">
        <v>92410</v>
      </c>
      <c r="C104" s="220" t="s">
        <v>52</v>
      </c>
      <c r="D104" s="163">
        <f>'Orçamento Sintético'!G103</f>
        <v>244.38</v>
      </c>
      <c r="E104" s="181"/>
      <c r="F104" s="179"/>
      <c r="G104" s="180"/>
      <c r="H104" s="181"/>
      <c r="I104" s="210">
        <v>1</v>
      </c>
      <c r="J104" s="180"/>
      <c r="K104" s="181"/>
      <c r="L104" s="179"/>
      <c r="M104" s="180"/>
      <c r="N104" s="181"/>
      <c r="O104" s="179"/>
      <c r="P104" s="180"/>
      <c r="Q104" s="181"/>
      <c r="R104" s="179"/>
      <c r="S104" s="180"/>
      <c r="T104" s="68"/>
      <c r="U104" s="68"/>
      <c r="V104" s="68"/>
      <c r="W104" s="68"/>
      <c r="X104" s="68"/>
      <c r="Y104" s="68"/>
      <c r="Z104" s="68"/>
      <c r="AA104" s="68"/>
      <c r="AB104" s="68"/>
      <c r="AC104" s="68"/>
      <c r="AD104" s="68"/>
      <c r="AE104" s="68"/>
      <c r="AF104" s="68"/>
      <c r="AG104" s="68"/>
      <c r="AH104" s="68"/>
      <c r="AI104" s="68"/>
    </row>
    <row r="105" spans="1:35" s="7" customFormat="1" ht="39.950000000000003" customHeight="1" x14ac:dyDescent="0.2">
      <c r="A105" s="50" t="s">
        <v>411</v>
      </c>
      <c r="B105" s="191">
        <v>92775</v>
      </c>
      <c r="C105" s="220" t="s">
        <v>371</v>
      </c>
      <c r="D105" s="163">
        <f>'Orçamento Sintético'!G104</f>
        <v>20.83</v>
      </c>
      <c r="E105" s="181"/>
      <c r="F105" s="179"/>
      <c r="G105" s="180"/>
      <c r="H105" s="181"/>
      <c r="I105" s="210">
        <v>1</v>
      </c>
      <c r="J105" s="180"/>
      <c r="K105" s="181"/>
      <c r="L105" s="179"/>
      <c r="M105" s="180"/>
      <c r="N105" s="181"/>
      <c r="O105" s="179"/>
      <c r="P105" s="180"/>
      <c r="Q105" s="181"/>
      <c r="R105" s="179"/>
      <c r="S105" s="180"/>
      <c r="T105" s="68"/>
      <c r="U105" s="68"/>
      <c r="V105" s="68"/>
      <c r="W105" s="68"/>
      <c r="X105" s="68"/>
      <c r="Y105" s="68"/>
      <c r="Z105" s="68"/>
      <c r="AA105" s="68"/>
      <c r="AB105" s="68"/>
      <c r="AC105" s="68"/>
      <c r="AD105" s="68"/>
      <c r="AE105" s="68"/>
      <c r="AF105" s="68"/>
      <c r="AG105" s="68"/>
      <c r="AH105" s="68"/>
      <c r="AI105" s="68"/>
    </row>
    <row r="106" spans="1:35" s="7" customFormat="1" ht="39.950000000000003" customHeight="1" x14ac:dyDescent="0.2">
      <c r="A106" s="50" t="s">
        <v>777</v>
      </c>
      <c r="B106" s="191">
        <v>92778</v>
      </c>
      <c r="C106" s="220" t="s">
        <v>370</v>
      </c>
      <c r="D106" s="163">
        <f>'Orçamento Sintético'!G105</f>
        <v>92.42</v>
      </c>
      <c r="E106" s="181"/>
      <c r="F106" s="179"/>
      <c r="G106" s="180"/>
      <c r="H106" s="181"/>
      <c r="I106" s="210">
        <v>1</v>
      </c>
      <c r="J106" s="180"/>
      <c r="K106" s="181"/>
      <c r="L106" s="179"/>
      <c r="M106" s="180"/>
      <c r="N106" s="181"/>
      <c r="O106" s="179"/>
      <c r="P106" s="180"/>
      <c r="Q106" s="181"/>
      <c r="R106" s="179"/>
      <c r="S106" s="180"/>
      <c r="T106" s="68"/>
      <c r="U106" s="68"/>
      <c r="V106" s="68"/>
      <c r="W106" s="68"/>
      <c r="X106" s="68"/>
      <c r="Y106" s="68"/>
      <c r="Z106" s="68"/>
      <c r="AA106" s="68"/>
      <c r="AB106" s="68"/>
      <c r="AC106" s="68"/>
      <c r="AD106" s="68"/>
      <c r="AE106" s="68"/>
      <c r="AF106" s="68"/>
      <c r="AG106" s="68"/>
      <c r="AH106" s="68"/>
      <c r="AI106" s="68"/>
    </row>
    <row r="107" spans="1:35" s="7" customFormat="1" ht="39.950000000000003" customHeight="1" x14ac:dyDescent="0.2">
      <c r="A107" s="50" t="s">
        <v>778</v>
      </c>
      <c r="B107" s="174">
        <v>94965</v>
      </c>
      <c r="C107" s="110" t="s">
        <v>412</v>
      </c>
      <c r="D107" s="158">
        <f>'Orçamento Sintético'!G106</f>
        <v>32.82</v>
      </c>
      <c r="E107" s="181"/>
      <c r="F107" s="179"/>
      <c r="G107" s="180"/>
      <c r="H107" s="181"/>
      <c r="I107" s="210">
        <v>1</v>
      </c>
      <c r="J107" s="180"/>
      <c r="K107" s="181"/>
      <c r="L107" s="179"/>
      <c r="M107" s="180"/>
      <c r="N107" s="181"/>
      <c r="O107" s="179"/>
      <c r="P107" s="180"/>
      <c r="Q107" s="181"/>
      <c r="R107" s="179"/>
      <c r="S107" s="180"/>
      <c r="T107" s="68"/>
      <c r="U107" s="68"/>
      <c r="V107" s="68"/>
      <c r="W107" s="68"/>
      <c r="X107" s="68"/>
      <c r="Y107" s="68"/>
      <c r="Z107" s="68"/>
      <c r="AA107" s="68"/>
      <c r="AB107" s="68"/>
      <c r="AC107" s="68"/>
      <c r="AD107" s="68"/>
      <c r="AE107" s="68"/>
      <c r="AF107" s="68"/>
      <c r="AG107" s="68"/>
      <c r="AH107" s="68"/>
      <c r="AI107" s="68"/>
    </row>
    <row r="108" spans="1:35" s="7" customFormat="1" ht="39.950000000000003" customHeight="1" thickBot="1" x14ac:dyDescent="0.25">
      <c r="A108" s="50" t="s">
        <v>779</v>
      </c>
      <c r="B108" s="174">
        <v>92873</v>
      </c>
      <c r="C108" s="110" t="s">
        <v>58</v>
      </c>
      <c r="D108" s="158">
        <f>'Orçamento Sintético'!G107</f>
        <v>12.05</v>
      </c>
      <c r="E108" s="181"/>
      <c r="F108" s="179"/>
      <c r="G108" s="180"/>
      <c r="H108" s="181"/>
      <c r="I108" s="210">
        <v>1</v>
      </c>
      <c r="J108" s="180"/>
      <c r="K108" s="181"/>
      <c r="L108" s="179"/>
      <c r="M108" s="180"/>
      <c r="N108" s="181"/>
      <c r="O108" s="179"/>
      <c r="P108" s="180"/>
      <c r="Q108" s="181"/>
      <c r="R108" s="179"/>
      <c r="S108" s="180"/>
      <c r="T108" s="68"/>
      <c r="U108" s="68"/>
      <c r="V108" s="68"/>
      <c r="W108" s="68"/>
      <c r="X108" s="68"/>
      <c r="Y108" s="68"/>
      <c r="Z108" s="68"/>
      <c r="AA108" s="68"/>
      <c r="AB108" s="68"/>
      <c r="AC108" s="68"/>
      <c r="AD108" s="68"/>
      <c r="AE108" s="68"/>
      <c r="AF108" s="68"/>
      <c r="AG108" s="68"/>
      <c r="AH108" s="68"/>
      <c r="AI108" s="68"/>
    </row>
    <row r="109" spans="1:35" s="9" customFormat="1" ht="30" customHeight="1" thickBot="1" x14ac:dyDescent="0.25">
      <c r="A109" s="10">
        <v>10</v>
      </c>
      <c r="B109" s="10"/>
      <c r="C109" s="155" t="s">
        <v>59</v>
      </c>
      <c r="D109" s="157">
        <f>SUM(D110:D115)</f>
        <v>3587.09</v>
      </c>
      <c r="E109" s="286">
        <f>SUM(E110:G110)*$D$110+SUM(E111:G111)*$D$111+SUM(E112:G112)*$D$112+SUM(E113:G113)*$D$113+SUM(E114:G114)*$D$114+SUM(E115:G115)*$D$115</f>
        <v>0</v>
      </c>
      <c r="F109" s="287"/>
      <c r="G109" s="185">
        <f>E109/$D$109</f>
        <v>0</v>
      </c>
      <c r="H109" s="282">
        <f>SUM(H110:J110)*$D$110+SUM(H111:J111)*$D$111+SUM(H112:J112)*$D$112+SUM(H113:J113)*$D$113+SUM(H114:J114)*$D$114+SUM(H115:J115)*$D$115</f>
        <v>2182.4</v>
      </c>
      <c r="I109" s="283"/>
      <c r="J109" s="214">
        <f>H109/$D$109</f>
        <v>0.60840402666228055</v>
      </c>
      <c r="K109" s="282">
        <f>SUM(K110:M110)*$D$110+SUM(K111:M111)*$D$111+SUM(K112:M112)*$D$112+SUM(K113:M113)*$D$113+SUM(K114:M114)*$D$114+SUM(K115:M115)*$D$115</f>
        <v>1404.69</v>
      </c>
      <c r="L109" s="283"/>
      <c r="M109" s="214">
        <f>K109/$D$109</f>
        <v>0.39159597333771945</v>
      </c>
      <c r="N109" s="286">
        <f>SUM(N110:P110)*$D$110+SUM(N111:P111)*$D$111+SUM(N112:P112)*$D$112+SUM(N113:P113)*$D$113+SUM(N114:P114)*$D$114+SUM(N115:P115)*$D$115</f>
        <v>0</v>
      </c>
      <c r="O109" s="287"/>
      <c r="P109" s="185">
        <f>N109/$D$109</f>
        <v>0</v>
      </c>
      <c r="Q109" s="286">
        <f>SUM(Q110:S110)*$D$110+SUM(Q111:S111)*$D$111+SUM(Q112:S112)*$D$112+SUM(Q113:S113)*$D$113+SUM(Q114:S114)*$D$114+SUM(Q115:S115)*$D$115</f>
        <v>0</v>
      </c>
      <c r="R109" s="287"/>
      <c r="S109" s="185">
        <f>Q109/$D$109</f>
        <v>0</v>
      </c>
      <c r="T109" s="68"/>
      <c r="U109" s="247">
        <f>E109+H109+K109+N109+Q109</f>
        <v>3587.09</v>
      </c>
      <c r="V109" s="68"/>
      <c r="W109" s="68"/>
      <c r="X109" s="68"/>
      <c r="Y109" s="68"/>
      <c r="Z109" s="68"/>
      <c r="AA109" s="68"/>
      <c r="AB109" s="68"/>
      <c r="AC109" s="68"/>
      <c r="AD109" s="68"/>
      <c r="AE109" s="68"/>
      <c r="AF109" s="68"/>
      <c r="AG109" s="68"/>
      <c r="AH109" s="68"/>
      <c r="AI109" s="68"/>
    </row>
    <row r="110" spans="1:35" s="7" customFormat="1" ht="39.950000000000003" customHeight="1" x14ac:dyDescent="0.2">
      <c r="A110" s="50" t="s">
        <v>614</v>
      </c>
      <c r="B110" s="174">
        <v>93186</v>
      </c>
      <c r="C110" s="110" t="s">
        <v>60</v>
      </c>
      <c r="D110" s="158">
        <f>'Orçamento Sintético'!G109</f>
        <v>244.46</v>
      </c>
      <c r="E110" s="181"/>
      <c r="F110" s="179"/>
      <c r="G110" s="180"/>
      <c r="H110" s="207">
        <v>1</v>
      </c>
      <c r="I110" s="179"/>
      <c r="J110" s="180"/>
      <c r="K110" s="181"/>
      <c r="L110" s="179"/>
      <c r="M110" s="180"/>
      <c r="N110" s="181"/>
      <c r="O110" s="179"/>
      <c r="P110" s="180"/>
      <c r="Q110" s="181"/>
      <c r="R110" s="179"/>
      <c r="S110" s="180"/>
      <c r="T110" s="68"/>
      <c r="U110" s="68"/>
      <c r="V110" s="68"/>
      <c r="W110" s="68"/>
      <c r="X110" s="68"/>
      <c r="Y110" s="68"/>
      <c r="Z110" s="68"/>
      <c r="AA110" s="68"/>
      <c r="AB110" s="68"/>
      <c r="AC110" s="68"/>
      <c r="AD110" s="68"/>
      <c r="AE110" s="68"/>
      <c r="AF110" s="68"/>
      <c r="AG110" s="68"/>
      <c r="AH110" s="68"/>
      <c r="AI110" s="68"/>
    </row>
    <row r="111" spans="1:35" s="7" customFormat="1" ht="39.950000000000003" customHeight="1" x14ac:dyDescent="0.2">
      <c r="A111" s="50" t="s">
        <v>617</v>
      </c>
      <c r="B111" s="174">
        <v>93187</v>
      </c>
      <c r="C111" s="110" t="s">
        <v>62</v>
      </c>
      <c r="D111" s="158">
        <f>'Orçamento Sintético'!G110</f>
        <v>729.6</v>
      </c>
      <c r="E111" s="181"/>
      <c r="F111" s="179"/>
      <c r="G111" s="180"/>
      <c r="H111" s="207">
        <v>1</v>
      </c>
      <c r="I111" s="179"/>
      <c r="J111" s="180"/>
      <c r="K111" s="181"/>
      <c r="L111" s="179"/>
      <c r="M111" s="180"/>
      <c r="N111" s="181"/>
      <c r="O111" s="179"/>
      <c r="P111" s="180"/>
      <c r="Q111" s="181"/>
      <c r="R111" s="179"/>
      <c r="S111" s="180"/>
      <c r="T111" s="68"/>
      <c r="U111" s="68"/>
      <c r="V111" s="68"/>
      <c r="W111" s="68"/>
      <c r="X111" s="68"/>
      <c r="Y111" s="68"/>
      <c r="Z111" s="68"/>
      <c r="AA111" s="68"/>
      <c r="AB111" s="68"/>
      <c r="AC111" s="68"/>
      <c r="AD111" s="68"/>
      <c r="AE111" s="68"/>
      <c r="AF111" s="68"/>
      <c r="AG111" s="68"/>
      <c r="AH111" s="68"/>
      <c r="AI111" s="68"/>
    </row>
    <row r="112" spans="1:35" s="7" customFormat="1" ht="39.950000000000003" customHeight="1" x14ac:dyDescent="0.2">
      <c r="A112" s="50" t="s">
        <v>619</v>
      </c>
      <c r="B112" s="174">
        <v>93188</v>
      </c>
      <c r="C112" s="110" t="s">
        <v>63</v>
      </c>
      <c r="D112" s="158">
        <f>'Orçamento Sintético'!G111</f>
        <v>473.95</v>
      </c>
      <c r="E112" s="181"/>
      <c r="F112" s="179"/>
      <c r="G112" s="180"/>
      <c r="H112" s="207">
        <v>1</v>
      </c>
      <c r="I112" s="179"/>
      <c r="J112" s="180"/>
      <c r="K112" s="181"/>
      <c r="L112" s="179"/>
      <c r="M112" s="180"/>
      <c r="N112" s="181"/>
      <c r="O112" s="179"/>
      <c r="P112" s="180"/>
      <c r="Q112" s="181"/>
      <c r="R112" s="179"/>
      <c r="S112" s="180"/>
      <c r="T112" s="68"/>
      <c r="U112" s="68"/>
      <c r="V112" s="68"/>
      <c r="W112" s="68"/>
      <c r="X112" s="68"/>
      <c r="Y112" s="68"/>
      <c r="Z112" s="68"/>
      <c r="AA112" s="68"/>
      <c r="AB112" s="68"/>
      <c r="AC112" s="68"/>
      <c r="AD112" s="68"/>
      <c r="AE112" s="68"/>
      <c r="AF112" s="68"/>
      <c r="AG112" s="68"/>
      <c r="AH112" s="68"/>
      <c r="AI112" s="68"/>
    </row>
    <row r="113" spans="1:35" s="7" customFormat="1" ht="39.950000000000003" customHeight="1" x14ac:dyDescent="0.2">
      <c r="A113" s="50" t="s">
        <v>780</v>
      </c>
      <c r="B113" s="174">
        <v>93189</v>
      </c>
      <c r="C113" s="110" t="s">
        <v>64</v>
      </c>
      <c r="D113" s="158">
        <f>'Orçamento Sintético'!G112</f>
        <v>95.9</v>
      </c>
      <c r="E113" s="181"/>
      <c r="F113" s="179"/>
      <c r="G113" s="180"/>
      <c r="H113" s="207">
        <v>1</v>
      </c>
      <c r="I113" s="179"/>
      <c r="J113" s="180"/>
      <c r="K113" s="181"/>
      <c r="L113" s="179"/>
      <c r="M113" s="180"/>
      <c r="N113" s="181"/>
      <c r="O113" s="179"/>
      <c r="P113" s="180"/>
      <c r="Q113" s="181"/>
      <c r="R113" s="179"/>
      <c r="S113" s="180"/>
      <c r="T113" s="68"/>
      <c r="U113" s="68"/>
      <c r="V113" s="68"/>
      <c r="W113" s="68"/>
      <c r="X113" s="68"/>
      <c r="Y113" s="68"/>
      <c r="Z113" s="68"/>
      <c r="AA113" s="68"/>
      <c r="AB113" s="68"/>
      <c r="AC113" s="68"/>
      <c r="AD113" s="68"/>
      <c r="AE113" s="68"/>
      <c r="AF113" s="68"/>
      <c r="AG113" s="68"/>
      <c r="AH113" s="68"/>
      <c r="AI113" s="68"/>
    </row>
    <row r="114" spans="1:35" s="7" customFormat="1" ht="39.950000000000003" customHeight="1" x14ac:dyDescent="0.2">
      <c r="A114" s="50" t="s">
        <v>781</v>
      </c>
      <c r="B114" s="107" t="s">
        <v>65</v>
      </c>
      <c r="C114" s="145" t="s">
        <v>251</v>
      </c>
      <c r="D114" s="161">
        <f>'Orçamento Sintético'!G113</f>
        <v>1404.69</v>
      </c>
      <c r="E114" s="181"/>
      <c r="F114" s="179"/>
      <c r="G114" s="180"/>
      <c r="H114" s="181"/>
      <c r="I114" s="179"/>
      <c r="J114" s="180"/>
      <c r="K114" s="181"/>
      <c r="L114" s="210">
        <v>1</v>
      </c>
      <c r="M114" s="180"/>
      <c r="N114" s="181"/>
      <c r="O114" s="179"/>
      <c r="P114" s="180"/>
      <c r="Q114" s="181"/>
      <c r="R114" s="179"/>
      <c r="S114" s="180"/>
      <c r="T114" s="68"/>
      <c r="U114" s="68"/>
      <c r="V114" s="68"/>
      <c r="W114" s="68"/>
      <c r="X114" s="68"/>
      <c r="Y114" s="68"/>
      <c r="Z114" s="68"/>
      <c r="AA114" s="68"/>
      <c r="AB114" s="68"/>
      <c r="AC114" s="68"/>
      <c r="AD114" s="68"/>
      <c r="AE114" s="68"/>
      <c r="AF114" s="68"/>
      <c r="AG114" s="68"/>
      <c r="AH114" s="68"/>
      <c r="AI114" s="68"/>
    </row>
    <row r="115" spans="1:35" s="7" customFormat="1" ht="39.950000000000003" customHeight="1" thickBot="1" x14ac:dyDescent="0.25">
      <c r="A115" s="50" t="s">
        <v>782</v>
      </c>
      <c r="B115" s="107" t="s">
        <v>65</v>
      </c>
      <c r="C115" s="145" t="s">
        <v>420</v>
      </c>
      <c r="D115" s="161">
        <f>'Orçamento Sintético'!G114</f>
        <v>638.49</v>
      </c>
      <c r="E115" s="181"/>
      <c r="F115" s="179"/>
      <c r="G115" s="180"/>
      <c r="H115" s="207">
        <v>1</v>
      </c>
      <c r="I115" s="179"/>
      <c r="J115" s="180"/>
      <c r="K115" s="181"/>
      <c r="L115" s="179"/>
      <c r="M115" s="180"/>
      <c r="N115" s="181"/>
      <c r="O115" s="179"/>
      <c r="P115" s="180"/>
      <c r="Q115" s="181"/>
      <c r="R115" s="179"/>
      <c r="S115" s="180"/>
      <c r="T115" s="68"/>
      <c r="U115" s="68"/>
      <c r="V115" s="68"/>
      <c r="W115" s="68"/>
      <c r="X115" s="68"/>
      <c r="Y115" s="68"/>
      <c r="Z115" s="68"/>
      <c r="AA115" s="68"/>
      <c r="AB115" s="68"/>
      <c r="AC115" s="68"/>
      <c r="AD115" s="68"/>
      <c r="AE115" s="68"/>
      <c r="AF115" s="68"/>
      <c r="AG115" s="68"/>
      <c r="AH115" s="68"/>
      <c r="AI115" s="68"/>
    </row>
    <row r="116" spans="1:35" s="9" customFormat="1" ht="30" customHeight="1" thickBot="1" x14ac:dyDescent="0.25">
      <c r="A116" s="10">
        <v>11</v>
      </c>
      <c r="B116" s="10"/>
      <c r="C116" s="155" t="s">
        <v>70</v>
      </c>
      <c r="D116" s="157">
        <f>D117+D119+D122+D125+D127</f>
        <v>24945.94</v>
      </c>
      <c r="E116" s="282">
        <f>E117+E119+E122+E125+E127</f>
        <v>5233.7839999999997</v>
      </c>
      <c r="F116" s="283"/>
      <c r="G116" s="214">
        <f>E116/$D$116</f>
        <v>0.2098050424237371</v>
      </c>
      <c r="H116" s="282">
        <f>H117+H119+H122+H125+H127</f>
        <v>9093.5259999999998</v>
      </c>
      <c r="I116" s="283"/>
      <c r="J116" s="214">
        <f>H116/$D$116</f>
        <v>0.36452929815432894</v>
      </c>
      <c r="K116" s="282">
        <f>K117+K119+K122+K125+K127</f>
        <v>10618.63</v>
      </c>
      <c r="L116" s="283"/>
      <c r="M116" s="214">
        <f>K116/$D$116</f>
        <v>0.42566565942193396</v>
      </c>
      <c r="N116" s="282">
        <f>N117+N119+N122+N125+N127</f>
        <v>0</v>
      </c>
      <c r="O116" s="283"/>
      <c r="P116" s="214">
        <f>N116/$D$116</f>
        <v>0</v>
      </c>
      <c r="Q116" s="286">
        <f>Q117+Q119+Q122+Q125+Q127</f>
        <v>0</v>
      </c>
      <c r="R116" s="287"/>
      <c r="S116" s="185">
        <f>Q116/$D$116</f>
        <v>0</v>
      </c>
      <c r="T116" s="68"/>
      <c r="U116" s="247">
        <f>E116+H116+K116+N116+Q116</f>
        <v>24945.94</v>
      </c>
      <c r="V116" s="68"/>
      <c r="W116" s="68"/>
      <c r="X116" s="68"/>
      <c r="Y116" s="68"/>
      <c r="Z116" s="68"/>
      <c r="AA116" s="68"/>
      <c r="AB116" s="68"/>
      <c r="AC116" s="68"/>
      <c r="AD116" s="68"/>
      <c r="AE116" s="68"/>
      <c r="AF116" s="68"/>
      <c r="AG116" s="68"/>
      <c r="AH116" s="68"/>
      <c r="AI116" s="68"/>
    </row>
    <row r="117" spans="1:35" s="9" customFormat="1" ht="30" customHeight="1" thickBot="1" x14ac:dyDescent="0.25">
      <c r="A117" s="60" t="s">
        <v>74</v>
      </c>
      <c r="B117" s="61"/>
      <c r="C117" s="177" t="s">
        <v>71</v>
      </c>
      <c r="D117" s="162">
        <f>D118</f>
        <v>13084.46</v>
      </c>
      <c r="E117" s="288">
        <f>SUM(E118:G118)*$D$118</f>
        <v>5233.7839999999997</v>
      </c>
      <c r="F117" s="289"/>
      <c r="G117" s="215">
        <f>E117/$D$117</f>
        <v>0.4</v>
      </c>
      <c r="H117" s="288">
        <f>SUM(H118:J118)*$D$118</f>
        <v>7850.6759999999995</v>
      </c>
      <c r="I117" s="289"/>
      <c r="J117" s="215">
        <f>H117/$D$117</f>
        <v>0.6</v>
      </c>
      <c r="K117" s="286">
        <f>SUM(K118:M118)*$D$118</f>
        <v>0</v>
      </c>
      <c r="L117" s="287"/>
      <c r="M117" s="185">
        <f>K117/$D$117</f>
        <v>0</v>
      </c>
      <c r="N117" s="286">
        <f>SUM(N118:P118)*$D$118</f>
        <v>0</v>
      </c>
      <c r="O117" s="287"/>
      <c r="P117" s="185">
        <f>N117/$D$117</f>
        <v>0</v>
      </c>
      <c r="Q117" s="286">
        <f>SUM(Q118:S118)*$D$118</f>
        <v>0</v>
      </c>
      <c r="R117" s="287"/>
      <c r="S117" s="185">
        <f>Q117/$D$117</f>
        <v>0</v>
      </c>
      <c r="T117" s="68"/>
      <c r="U117" s="68"/>
      <c r="V117" s="68"/>
      <c r="W117" s="68"/>
      <c r="X117" s="68"/>
      <c r="Y117" s="68"/>
      <c r="Z117" s="68"/>
      <c r="AA117" s="68"/>
      <c r="AB117" s="68"/>
      <c r="AC117" s="68"/>
      <c r="AD117" s="68"/>
      <c r="AE117" s="68"/>
      <c r="AF117" s="68"/>
      <c r="AG117" s="68"/>
      <c r="AH117" s="68"/>
      <c r="AI117" s="68"/>
    </row>
    <row r="118" spans="1:35" s="7" customFormat="1" ht="60" customHeight="1" thickBot="1" x14ac:dyDescent="0.25">
      <c r="A118" s="46" t="s">
        <v>783</v>
      </c>
      <c r="B118" s="191">
        <v>89168</v>
      </c>
      <c r="C118" s="47" t="s">
        <v>72</v>
      </c>
      <c r="D118" s="163">
        <f>'Orçamento Sintético'!G117</f>
        <v>13084.46</v>
      </c>
      <c r="E118" s="181"/>
      <c r="F118" s="210">
        <v>0.2</v>
      </c>
      <c r="G118" s="213">
        <v>0.2</v>
      </c>
      <c r="H118" s="207">
        <v>0.6</v>
      </c>
      <c r="I118" s="179"/>
      <c r="J118" s="180"/>
      <c r="K118" s="181"/>
      <c r="L118" s="179"/>
      <c r="M118" s="180"/>
      <c r="N118" s="181"/>
      <c r="O118" s="179"/>
      <c r="P118" s="180"/>
      <c r="Q118" s="181"/>
      <c r="R118" s="179"/>
      <c r="S118" s="180"/>
      <c r="T118" s="68"/>
      <c r="U118" s="68"/>
      <c r="V118" s="68"/>
      <c r="W118" s="68"/>
      <c r="X118" s="68"/>
      <c r="Y118" s="68"/>
      <c r="Z118" s="68"/>
      <c r="AA118" s="68"/>
      <c r="AB118" s="68"/>
      <c r="AC118" s="68"/>
      <c r="AD118" s="68"/>
      <c r="AE118" s="68"/>
      <c r="AF118" s="68"/>
      <c r="AG118" s="68"/>
      <c r="AH118" s="68"/>
      <c r="AI118" s="68"/>
    </row>
    <row r="119" spans="1:35" s="9" customFormat="1" ht="30" customHeight="1" thickBot="1" x14ac:dyDescent="0.25">
      <c r="A119" s="60" t="s">
        <v>75</v>
      </c>
      <c r="B119" s="61"/>
      <c r="C119" s="177" t="s">
        <v>146</v>
      </c>
      <c r="D119" s="162">
        <f>SUM(D120:D121)</f>
        <v>2971.99</v>
      </c>
      <c r="E119" s="286">
        <f>SUM(E120:G120)*$D$120+SUM(E121:G121)*$D$121</f>
        <v>0</v>
      </c>
      <c r="F119" s="287"/>
      <c r="G119" s="185">
        <f>E119/$D$119</f>
        <v>0</v>
      </c>
      <c r="H119" s="286">
        <f>SUM(H120:J120)*$D$120+SUM(H121:J121)*$D$121</f>
        <v>0</v>
      </c>
      <c r="I119" s="287"/>
      <c r="J119" s="185">
        <f>H119/$D$119</f>
        <v>0</v>
      </c>
      <c r="K119" s="288">
        <f>SUM(K120:M120)*$D$120+SUM(K121:M121)*$D$121</f>
        <v>2971.99</v>
      </c>
      <c r="L119" s="289"/>
      <c r="M119" s="215">
        <f>K119/$D$119</f>
        <v>1</v>
      </c>
      <c r="N119" s="286">
        <f>SUM(N120:P120)*$D$120+SUM(N121:P121)*$D$121</f>
        <v>0</v>
      </c>
      <c r="O119" s="287"/>
      <c r="P119" s="185">
        <f>N119/$D$119</f>
        <v>0</v>
      </c>
      <c r="Q119" s="286">
        <f>SUM(Q120:S120)*$D$120+SUM(Q121:S121)*$D$121</f>
        <v>0</v>
      </c>
      <c r="R119" s="287"/>
      <c r="S119" s="185">
        <f>Q119/$D$119</f>
        <v>0</v>
      </c>
      <c r="T119" s="68"/>
      <c r="U119" s="68"/>
      <c r="V119" s="68"/>
      <c r="W119" s="68"/>
      <c r="X119" s="68"/>
      <c r="Y119" s="68"/>
      <c r="Z119" s="68"/>
      <c r="AA119" s="68"/>
      <c r="AB119" s="68"/>
      <c r="AC119" s="68"/>
      <c r="AD119" s="68"/>
      <c r="AE119" s="68"/>
      <c r="AF119" s="68"/>
      <c r="AG119" s="68"/>
      <c r="AH119" s="68"/>
      <c r="AI119" s="68"/>
    </row>
    <row r="120" spans="1:35" s="7" customFormat="1" ht="60" customHeight="1" x14ac:dyDescent="0.2">
      <c r="A120" s="46" t="s">
        <v>784</v>
      </c>
      <c r="B120" s="191">
        <v>89168</v>
      </c>
      <c r="C120" s="47" t="s">
        <v>72</v>
      </c>
      <c r="D120" s="163">
        <f>'Orçamento Sintético'!G119</f>
        <v>2596.35</v>
      </c>
      <c r="E120" s="181"/>
      <c r="F120" s="179"/>
      <c r="G120" s="180"/>
      <c r="H120" s="181"/>
      <c r="I120" s="179"/>
      <c r="J120" s="180"/>
      <c r="K120" s="181"/>
      <c r="L120" s="179"/>
      <c r="M120" s="213">
        <v>1</v>
      </c>
      <c r="N120" s="181"/>
      <c r="O120" s="179"/>
      <c r="P120" s="180"/>
      <c r="Q120" s="181"/>
      <c r="R120" s="179"/>
      <c r="S120" s="180"/>
      <c r="T120" s="68"/>
      <c r="U120" s="68"/>
      <c r="V120" s="68"/>
      <c r="W120" s="68"/>
      <c r="X120" s="68"/>
      <c r="Y120" s="68"/>
      <c r="Z120" s="68"/>
      <c r="AA120" s="68"/>
      <c r="AB120" s="68"/>
      <c r="AC120" s="68"/>
      <c r="AD120" s="68"/>
      <c r="AE120" s="68"/>
      <c r="AF120" s="68"/>
      <c r="AG120" s="68"/>
      <c r="AH120" s="68"/>
      <c r="AI120" s="68"/>
    </row>
    <row r="121" spans="1:35" s="7" customFormat="1" ht="39.950000000000003" customHeight="1" thickBot="1" x14ac:dyDescent="0.25">
      <c r="A121" s="46" t="s">
        <v>785</v>
      </c>
      <c r="B121" s="107" t="s">
        <v>252</v>
      </c>
      <c r="C121" s="83" t="s">
        <v>153</v>
      </c>
      <c r="D121" s="161">
        <f>'Orçamento Sintético'!G120</f>
        <v>375.64</v>
      </c>
      <c r="E121" s="181"/>
      <c r="F121" s="179"/>
      <c r="G121" s="180"/>
      <c r="H121" s="181"/>
      <c r="I121" s="179"/>
      <c r="J121" s="180"/>
      <c r="K121" s="181"/>
      <c r="L121" s="179"/>
      <c r="M121" s="213">
        <v>1</v>
      </c>
      <c r="N121" s="181"/>
      <c r="O121" s="179"/>
      <c r="P121" s="180"/>
      <c r="Q121" s="181"/>
      <c r="R121" s="179"/>
      <c r="S121" s="180"/>
      <c r="T121" s="68"/>
      <c r="U121" s="68"/>
      <c r="V121" s="68"/>
      <c r="W121" s="68"/>
      <c r="X121" s="68"/>
      <c r="Y121" s="68"/>
      <c r="Z121" s="68"/>
      <c r="AA121" s="68"/>
      <c r="AB121" s="68"/>
      <c r="AC121" s="68"/>
      <c r="AD121" s="68"/>
      <c r="AE121" s="68"/>
      <c r="AF121" s="68"/>
      <c r="AG121" s="68"/>
      <c r="AH121" s="68"/>
      <c r="AI121" s="68"/>
    </row>
    <row r="122" spans="1:35" s="9" customFormat="1" ht="30" customHeight="1" thickBot="1" x14ac:dyDescent="0.25">
      <c r="A122" s="60" t="s">
        <v>76</v>
      </c>
      <c r="B122" s="61"/>
      <c r="C122" s="177" t="s">
        <v>147</v>
      </c>
      <c r="D122" s="162">
        <f>SUM(D123:D124)</f>
        <v>5949.22</v>
      </c>
      <c r="E122" s="286">
        <f>SUM(E123:G123)*$D$123+SUM(E124:G124)*$D$124</f>
        <v>0</v>
      </c>
      <c r="F122" s="287"/>
      <c r="G122" s="185">
        <f>E122/$D$122</f>
        <v>0</v>
      </c>
      <c r="H122" s="286">
        <f>SUM(H123:J123)*$D$123+SUM(H124:J124)*$D$124</f>
        <v>0</v>
      </c>
      <c r="I122" s="287"/>
      <c r="J122" s="185">
        <f>H122/$D$122</f>
        <v>0</v>
      </c>
      <c r="K122" s="288">
        <f>SUM(K123:M123)*$D$123+SUM(K124:M124)*$D$124</f>
        <v>5949.22</v>
      </c>
      <c r="L122" s="289"/>
      <c r="M122" s="215">
        <f>K122/$D$122</f>
        <v>1</v>
      </c>
      <c r="N122" s="286">
        <f>SUM(N123:P123)*$D$123+SUM(N124:P124)*$D$124</f>
        <v>0</v>
      </c>
      <c r="O122" s="287"/>
      <c r="P122" s="185">
        <f>N122/$D$122</f>
        <v>0</v>
      </c>
      <c r="Q122" s="286">
        <f>SUM(Q123:S123)*$D$123+SUM(Q124:S124)*$D$124</f>
        <v>0</v>
      </c>
      <c r="R122" s="287"/>
      <c r="S122" s="185">
        <f>Q122/$D$122</f>
        <v>0</v>
      </c>
      <c r="T122" s="68"/>
      <c r="U122" s="68"/>
      <c r="V122" s="68"/>
      <c r="W122" s="68"/>
      <c r="X122" s="68"/>
      <c r="Y122" s="68"/>
      <c r="Z122" s="68"/>
      <c r="AA122" s="68"/>
      <c r="AB122" s="68"/>
      <c r="AC122" s="68"/>
      <c r="AD122" s="68"/>
      <c r="AE122" s="68"/>
      <c r="AF122" s="68"/>
      <c r="AG122" s="68"/>
      <c r="AH122" s="68"/>
      <c r="AI122" s="68"/>
    </row>
    <row r="123" spans="1:35" s="7" customFormat="1" ht="60" customHeight="1" x14ac:dyDescent="0.2">
      <c r="A123" s="46" t="s">
        <v>786</v>
      </c>
      <c r="B123" s="191">
        <v>89168</v>
      </c>
      <c r="C123" s="47" t="s">
        <v>72</v>
      </c>
      <c r="D123" s="163">
        <f>'Orçamento Sintético'!G122</f>
        <v>4363.6400000000003</v>
      </c>
      <c r="E123" s="181"/>
      <c r="F123" s="179"/>
      <c r="G123" s="180"/>
      <c r="H123" s="181"/>
      <c r="I123" s="179"/>
      <c r="J123" s="180"/>
      <c r="K123" s="181"/>
      <c r="L123" s="210">
        <v>1</v>
      </c>
      <c r="M123" s="180"/>
      <c r="N123" s="181"/>
      <c r="O123" s="179"/>
      <c r="P123" s="180"/>
      <c r="Q123" s="181"/>
      <c r="R123" s="179"/>
      <c r="S123" s="180"/>
      <c r="T123" s="68"/>
      <c r="U123" s="68"/>
      <c r="V123" s="68"/>
      <c r="W123" s="68"/>
      <c r="X123" s="68"/>
      <c r="Y123" s="68"/>
      <c r="Z123" s="68"/>
      <c r="AA123" s="68"/>
      <c r="AB123" s="68"/>
      <c r="AC123" s="68"/>
      <c r="AD123" s="68"/>
      <c r="AE123" s="68"/>
      <c r="AF123" s="68"/>
      <c r="AG123" s="68"/>
      <c r="AH123" s="68"/>
      <c r="AI123" s="68"/>
    </row>
    <row r="124" spans="1:35" s="7" customFormat="1" ht="39.950000000000003" customHeight="1" thickBot="1" x14ac:dyDescent="0.25">
      <c r="A124" s="46" t="s">
        <v>787</v>
      </c>
      <c r="B124" s="107" t="s">
        <v>252</v>
      </c>
      <c r="C124" s="83" t="s">
        <v>153</v>
      </c>
      <c r="D124" s="161">
        <f>'Orçamento Sintético'!G123</f>
        <v>1585.58</v>
      </c>
      <c r="E124" s="181"/>
      <c r="F124" s="179"/>
      <c r="G124" s="180"/>
      <c r="H124" s="181"/>
      <c r="I124" s="179"/>
      <c r="J124" s="180"/>
      <c r="K124" s="181"/>
      <c r="L124" s="210">
        <v>1</v>
      </c>
      <c r="M124" s="180"/>
      <c r="N124" s="181"/>
      <c r="O124" s="179"/>
      <c r="P124" s="180"/>
      <c r="Q124" s="181"/>
      <c r="R124" s="179"/>
      <c r="S124" s="180"/>
      <c r="T124" s="68"/>
      <c r="U124" s="68"/>
      <c r="V124" s="68"/>
      <c r="W124" s="68"/>
      <c r="X124" s="68"/>
      <c r="Y124" s="68"/>
      <c r="Z124" s="68"/>
      <c r="AA124" s="68"/>
      <c r="AB124" s="68"/>
      <c r="AC124" s="68"/>
      <c r="AD124" s="68"/>
      <c r="AE124" s="68"/>
      <c r="AF124" s="68"/>
      <c r="AG124" s="68"/>
      <c r="AH124" s="68"/>
      <c r="AI124" s="68"/>
    </row>
    <row r="125" spans="1:35" s="9" customFormat="1" ht="30" customHeight="1" thickBot="1" x14ac:dyDescent="0.25">
      <c r="A125" s="60" t="s">
        <v>86</v>
      </c>
      <c r="B125" s="61"/>
      <c r="C125" s="177" t="s">
        <v>148</v>
      </c>
      <c r="D125" s="162">
        <f>D126</f>
        <v>454.57</v>
      </c>
      <c r="E125" s="286">
        <f>SUM(E126:G126)*$D$126</f>
        <v>0</v>
      </c>
      <c r="F125" s="287"/>
      <c r="G125" s="185">
        <f>E125/$D$125</f>
        <v>0</v>
      </c>
      <c r="H125" s="286">
        <f>SUM(H126:J126)*$D$126</f>
        <v>0</v>
      </c>
      <c r="I125" s="287"/>
      <c r="J125" s="185">
        <f>H125/$D$125</f>
        <v>0</v>
      </c>
      <c r="K125" s="288">
        <f>SUM(K126:M126)*$D$126</f>
        <v>454.57</v>
      </c>
      <c r="L125" s="289"/>
      <c r="M125" s="215">
        <f>K125/$D$125</f>
        <v>1</v>
      </c>
      <c r="N125" s="286">
        <f>SUM(N126:P126)*$D$126</f>
        <v>0</v>
      </c>
      <c r="O125" s="287"/>
      <c r="P125" s="185">
        <f>N125/$D$125</f>
        <v>0</v>
      </c>
      <c r="Q125" s="286">
        <f>SUM(Q126:S126)*$D$126</f>
        <v>0</v>
      </c>
      <c r="R125" s="287"/>
      <c r="S125" s="185">
        <f>Q125/$D$125</f>
        <v>0</v>
      </c>
      <c r="T125" s="68"/>
      <c r="U125" s="68"/>
      <c r="V125" s="68"/>
      <c r="W125" s="68"/>
      <c r="X125" s="68"/>
      <c r="Y125" s="68"/>
      <c r="Z125" s="68"/>
      <c r="AA125" s="68"/>
      <c r="AB125" s="68"/>
      <c r="AC125" s="68"/>
      <c r="AD125" s="68"/>
      <c r="AE125" s="68"/>
      <c r="AF125" s="68"/>
      <c r="AG125" s="68"/>
      <c r="AH125" s="68"/>
      <c r="AI125" s="68"/>
    </row>
    <row r="126" spans="1:35" s="7" customFormat="1" ht="60" customHeight="1" thickBot="1" x14ac:dyDescent="0.25">
      <c r="A126" s="46" t="s">
        <v>788</v>
      </c>
      <c r="B126" s="191">
        <v>89168</v>
      </c>
      <c r="C126" s="47" t="s">
        <v>72</v>
      </c>
      <c r="D126" s="163">
        <f>'Orçamento Sintético'!G125</f>
        <v>454.57</v>
      </c>
      <c r="E126" s="181"/>
      <c r="F126" s="179"/>
      <c r="G126" s="180"/>
      <c r="H126" s="181"/>
      <c r="I126" s="179"/>
      <c r="J126" s="180"/>
      <c r="K126" s="181"/>
      <c r="L126" s="179"/>
      <c r="M126" s="213">
        <v>1</v>
      </c>
      <c r="N126" s="181"/>
      <c r="O126" s="179"/>
      <c r="P126" s="180"/>
      <c r="Q126" s="181"/>
      <c r="R126" s="179"/>
      <c r="S126" s="180"/>
      <c r="T126" s="68"/>
      <c r="U126" s="68"/>
      <c r="V126" s="68"/>
      <c r="W126" s="68"/>
      <c r="X126" s="68"/>
      <c r="Y126" s="68"/>
      <c r="Z126" s="68"/>
      <c r="AA126" s="68"/>
      <c r="AB126" s="68"/>
      <c r="AC126" s="68"/>
      <c r="AD126" s="68"/>
      <c r="AE126" s="68"/>
      <c r="AF126" s="68"/>
      <c r="AG126" s="68"/>
      <c r="AH126" s="68"/>
      <c r="AI126" s="68"/>
    </row>
    <row r="127" spans="1:35" s="9" customFormat="1" ht="30" customHeight="1" thickBot="1" x14ac:dyDescent="0.25">
      <c r="A127" s="60" t="s">
        <v>87</v>
      </c>
      <c r="B127" s="61"/>
      <c r="C127" s="177" t="s">
        <v>73</v>
      </c>
      <c r="D127" s="162">
        <f>SUM(D128:D129)</f>
        <v>2485.6999999999998</v>
      </c>
      <c r="E127" s="286">
        <f>SUM(E128:G128)*$D$128+SUM(E129:G129)*$D$129</f>
        <v>0</v>
      </c>
      <c r="F127" s="287"/>
      <c r="G127" s="185">
        <f>E127/$D$127</f>
        <v>0</v>
      </c>
      <c r="H127" s="282">
        <f>SUM(H128:J128)*$D$128+SUM(H129:J129)*$D$129</f>
        <v>1242.8499999999999</v>
      </c>
      <c r="I127" s="283"/>
      <c r="J127" s="214">
        <f>H127/$D$127</f>
        <v>0.5</v>
      </c>
      <c r="K127" s="282">
        <f>SUM(K128:M128)*$D$128+SUM(K129:M129)*$D$129</f>
        <v>1242.8499999999999</v>
      </c>
      <c r="L127" s="283"/>
      <c r="M127" s="214">
        <f>K127/$D$127</f>
        <v>0.5</v>
      </c>
      <c r="N127" s="286">
        <f>SUM(N128:P128)*$D$128+SUM(N129:P129)*$D$129</f>
        <v>0</v>
      </c>
      <c r="O127" s="287"/>
      <c r="P127" s="185">
        <f>N127/$D$127</f>
        <v>0</v>
      </c>
      <c r="Q127" s="286">
        <f>SUM(Q128:S128)*$D$128+SUM(Q129:S129)*$D$129</f>
        <v>0</v>
      </c>
      <c r="R127" s="287"/>
      <c r="S127" s="185">
        <f>Q127/$D$127</f>
        <v>0</v>
      </c>
      <c r="T127" s="68"/>
      <c r="U127" s="68"/>
      <c r="V127" s="68"/>
      <c r="W127" s="68"/>
      <c r="X127" s="68"/>
      <c r="Y127" s="68"/>
      <c r="Z127" s="68"/>
      <c r="AA127" s="68"/>
      <c r="AB127" s="68"/>
      <c r="AC127" s="68"/>
      <c r="AD127" s="68"/>
      <c r="AE127" s="68"/>
      <c r="AF127" s="68"/>
      <c r="AG127" s="68"/>
      <c r="AH127" s="68"/>
      <c r="AI127" s="68"/>
    </row>
    <row r="128" spans="1:35" s="7" customFormat="1" ht="60" customHeight="1" x14ac:dyDescent="0.2">
      <c r="A128" s="46" t="s">
        <v>789</v>
      </c>
      <c r="B128" s="191">
        <v>89168</v>
      </c>
      <c r="C128" s="220" t="s">
        <v>72</v>
      </c>
      <c r="D128" s="163">
        <f>'Orçamento Sintético'!G127</f>
        <v>1720.14</v>
      </c>
      <c r="E128" s="181"/>
      <c r="F128" s="179"/>
      <c r="G128" s="180"/>
      <c r="H128" s="181"/>
      <c r="I128" s="179"/>
      <c r="J128" s="213">
        <v>0.5</v>
      </c>
      <c r="K128" s="207">
        <v>0.5</v>
      </c>
      <c r="L128" s="179"/>
      <c r="M128" s="180"/>
      <c r="N128" s="181"/>
      <c r="O128" s="179"/>
      <c r="P128" s="180"/>
      <c r="Q128" s="181"/>
      <c r="R128" s="179"/>
      <c r="S128" s="180"/>
      <c r="T128" s="68"/>
      <c r="U128" s="68"/>
      <c r="V128" s="68"/>
      <c r="W128" s="68"/>
      <c r="X128" s="68"/>
      <c r="Y128" s="68"/>
      <c r="Z128" s="68"/>
      <c r="AA128" s="68"/>
      <c r="AB128" s="68"/>
      <c r="AC128" s="68"/>
      <c r="AD128" s="68"/>
      <c r="AE128" s="68"/>
      <c r="AF128" s="68"/>
      <c r="AG128" s="68"/>
      <c r="AH128" s="68"/>
      <c r="AI128" s="68"/>
    </row>
    <row r="129" spans="1:35" s="7" customFormat="1" ht="39.950000000000003" customHeight="1" thickBot="1" x14ac:dyDescent="0.25">
      <c r="A129" s="46" t="s">
        <v>790</v>
      </c>
      <c r="B129" s="107" t="s">
        <v>252</v>
      </c>
      <c r="C129" s="145" t="s">
        <v>153</v>
      </c>
      <c r="D129" s="161">
        <f>'Orçamento Sintético'!G128</f>
        <v>765.56</v>
      </c>
      <c r="E129" s="181"/>
      <c r="F129" s="179"/>
      <c r="G129" s="180"/>
      <c r="H129" s="181"/>
      <c r="I129" s="179"/>
      <c r="J129" s="213">
        <v>0.5</v>
      </c>
      <c r="K129" s="207">
        <v>0.5</v>
      </c>
      <c r="L129" s="179"/>
      <c r="M129" s="180"/>
      <c r="N129" s="181"/>
      <c r="O129" s="179"/>
      <c r="P129" s="180"/>
      <c r="Q129" s="181"/>
      <c r="R129" s="179"/>
      <c r="S129" s="180"/>
      <c r="T129" s="68"/>
      <c r="U129" s="68"/>
      <c r="V129" s="68"/>
      <c r="W129" s="68"/>
      <c r="X129" s="68"/>
      <c r="Y129" s="68"/>
      <c r="Z129" s="68"/>
      <c r="AA129" s="68"/>
      <c r="AB129" s="68"/>
      <c r="AC129" s="68"/>
      <c r="AD129" s="68"/>
      <c r="AE129" s="68"/>
      <c r="AF129" s="68"/>
      <c r="AG129" s="68"/>
      <c r="AH129" s="68"/>
      <c r="AI129" s="68"/>
    </row>
    <row r="130" spans="1:35" s="9" customFormat="1" ht="30" customHeight="1" thickBot="1" x14ac:dyDescent="0.25">
      <c r="A130" s="10">
        <v>12</v>
      </c>
      <c r="B130" s="10"/>
      <c r="C130" s="155" t="s">
        <v>151</v>
      </c>
      <c r="D130" s="157">
        <f>D131+D135+D138+D141+D144+D147</f>
        <v>37668.599999999991</v>
      </c>
      <c r="E130" s="286">
        <f>E131+E135+E138+E141+E144+E147</f>
        <v>0</v>
      </c>
      <c r="F130" s="287"/>
      <c r="G130" s="185">
        <f>E130/$D$130</f>
        <v>0</v>
      </c>
      <c r="H130" s="282">
        <f>H131+H135+H138+H141+H144+H147</f>
        <v>15639.07</v>
      </c>
      <c r="I130" s="283"/>
      <c r="J130" s="214">
        <f>H130/$D$130</f>
        <v>0.41517523879305318</v>
      </c>
      <c r="K130" s="282">
        <f>K131+K135+K138+K141+K144+K147</f>
        <v>15555.119999999999</v>
      </c>
      <c r="L130" s="283"/>
      <c r="M130" s="214">
        <f>K130/$D$130</f>
        <v>0.41294659212182039</v>
      </c>
      <c r="N130" s="282">
        <f>N131+N135+N138+N141+N144+N147</f>
        <v>6474.41</v>
      </c>
      <c r="O130" s="283"/>
      <c r="P130" s="214">
        <f>N130/$D$130</f>
        <v>0.17187816908512665</v>
      </c>
      <c r="Q130" s="286">
        <f>Q131+Q135+Q138+Q141+Q144+Q147</f>
        <v>0</v>
      </c>
      <c r="R130" s="287"/>
      <c r="S130" s="185">
        <f>Q130/$D$130</f>
        <v>0</v>
      </c>
      <c r="T130" s="68"/>
      <c r="U130" s="247">
        <f>E130+H130+K130+N130+Q130</f>
        <v>37668.6</v>
      </c>
      <c r="V130" s="68"/>
      <c r="W130" s="68"/>
      <c r="X130" s="68"/>
      <c r="Y130" s="68"/>
      <c r="Z130" s="68"/>
      <c r="AA130" s="68"/>
      <c r="AB130" s="68"/>
      <c r="AC130" s="68"/>
      <c r="AD130" s="68"/>
      <c r="AE130" s="68"/>
      <c r="AF130" s="68"/>
      <c r="AG130" s="68"/>
      <c r="AH130" s="68"/>
      <c r="AI130" s="68"/>
    </row>
    <row r="131" spans="1:35" s="9" customFormat="1" ht="30" customHeight="1" thickBot="1" x14ac:dyDescent="0.25">
      <c r="A131" s="60" t="s">
        <v>152</v>
      </c>
      <c r="B131" s="61"/>
      <c r="C131" s="177" t="s">
        <v>441</v>
      </c>
      <c r="D131" s="162">
        <f>SUM(D132:D134)</f>
        <v>17657.43</v>
      </c>
      <c r="E131" s="286">
        <f>SUM(E132:G132)*$D$132+SUM(E133:G133)*$D$133+SUM(E134:G134)*$D$134</f>
        <v>0</v>
      </c>
      <c r="F131" s="287"/>
      <c r="G131" s="185">
        <f>E131/$D$131</f>
        <v>0</v>
      </c>
      <c r="H131" s="288">
        <f>SUM(H132:J132)*$D$132+SUM(H133:J133)*$D$133+SUM(H134:J134)*$D$134</f>
        <v>10904.485000000001</v>
      </c>
      <c r="I131" s="289"/>
      <c r="J131" s="215">
        <f>H131/$D$131</f>
        <v>0.61755787790182382</v>
      </c>
      <c r="K131" s="288">
        <f>SUM(K132:M132)*$D$132+SUM(K133:M133)*$D$133+SUM(K134:M134)*$D$134</f>
        <v>6752.9449999999997</v>
      </c>
      <c r="L131" s="289"/>
      <c r="M131" s="215">
        <f>K131/$D$131</f>
        <v>0.38244212209817618</v>
      </c>
      <c r="N131" s="286">
        <f>SUM(N132:P132)*$D$132+SUM(N133:P133)*$D$133+SUM(N134:P134)*$D$134</f>
        <v>0</v>
      </c>
      <c r="O131" s="287"/>
      <c r="P131" s="185">
        <f>N131/$D$131</f>
        <v>0</v>
      </c>
      <c r="Q131" s="286">
        <f>SUM(Q132:S132)*$D$132+SUM(Q133:S133)*$D$133+SUM(Q134:S134)*$D$134</f>
        <v>0</v>
      </c>
      <c r="R131" s="287"/>
      <c r="S131" s="185">
        <f>Q131/$D$131</f>
        <v>0</v>
      </c>
      <c r="T131" s="68"/>
      <c r="U131" s="68"/>
      <c r="V131" s="68"/>
      <c r="W131" s="68"/>
      <c r="X131" s="68"/>
      <c r="Y131" s="68"/>
      <c r="Z131" s="68"/>
      <c r="AA131" s="68"/>
      <c r="AB131" s="68"/>
      <c r="AC131" s="68"/>
      <c r="AD131" s="68"/>
      <c r="AE131" s="68"/>
      <c r="AF131" s="68"/>
      <c r="AG131" s="68"/>
      <c r="AH131" s="68"/>
      <c r="AI131" s="68"/>
    </row>
    <row r="132" spans="1:35" s="7" customFormat="1" ht="39.950000000000003" customHeight="1" x14ac:dyDescent="0.2">
      <c r="A132" s="50" t="s">
        <v>413</v>
      </c>
      <c r="B132" s="174">
        <v>87879</v>
      </c>
      <c r="C132" s="51" t="s">
        <v>78</v>
      </c>
      <c r="D132" s="158">
        <f>'Orçamento Sintético'!G131</f>
        <v>1478.28</v>
      </c>
      <c r="E132" s="181"/>
      <c r="F132" s="179"/>
      <c r="G132" s="180"/>
      <c r="H132" s="181"/>
      <c r="I132" s="179"/>
      <c r="J132" s="213">
        <v>1</v>
      </c>
      <c r="K132" s="181"/>
      <c r="L132" s="179"/>
      <c r="M132" s="180"/>
      <c r="N132" s="181"/>
      <c r="O132" s="179"/>
      <c r="P132" s="180"/>
      <c r="Q132" s="181"/>
      <c r="R132" s="179"/>
      <c r="S132" s="180"/>
      <c r="T132" s="68"/>
      <c r="U132" s="68"/>
      <c r="V132" s="68"/>
      <c r="W132" s="68"/>
      <c r="X132" s="68"/>
      <c r="Y132" s="68"/>
      <c r="Z132" s="68"/>
      <c r="AA132" s="68"/>
      <c r="AB132" s="68"/>
      <c r="AC132" s="68"/>
      <c r="AD132" s="68"/>
      <c r="AE132" s="68"/>
      <c r="AF132" s="68"/>
      <c r="AG132" s="68"/>
      <c r="AH132" s="68"/>
      <c r="AI132" s="68"/>
    </row>
    <row r="133" spans="1:35" s="7" customFormat="1" ht="60" customHeight="1" x14ac:dyDescent="0.2">
      <c r="A133" s="50" t="s">
        <v>791</v>
      </c>
      <c r="B133" s="191">
        <v>87527</v>
      </c>
      <c r="C133" s="72" t="s">
        <v>622</v>
      </c>
      <c r="D133" s="163">
        <f>'Orçamento Sintético'!G132</f>
        <v>2673.26</v>
      </c>
      <c r="E133" s="181"/>
      <c r="F133" s="179"/>
      <c r="G133" s="180"/>
      <c r="H133" s="181"/>
      <c r="I133" s="179"/>
      <c r="J133" s="213">
        <v>1</v>
      </c>
      <c r="K133" s="181"/>
      <c r="L133" s="179"/>
      <c r="M133" s="180"/>
      <c r="N133" s="181"/>
      <c r="O133" s="179"/>
      <c r="P133" s="180"/>
      <c r="Q133" s="181"/>
      <c r="R133" s="179"/>
      <c r="S133" s="180"/>
      <c r="T133" s="68"/>
      <c r="U133" s="68"/>
      <c r="V133" s="68"/>
      <c r="W133" s="68"/>
      <c r="X133" s="68"/>
      <c r="Y133" s="68"/>
      <c r="Z133" s="68"/>
      <c r="AA133" s="68"/>
      <c r="AB133" s="68"/>
      <c r="AC133" s="68"/>
      <c r="AD133" s="68"/>
      <c r="AE133" s="68"/>
      <c r="AF133" s="68"/>
      <c r="AG133" s="68"/>
      <c r="AH133" s="68"/>
      <c r="AI133" s="68"/>
    </row>
    <row r="134" spans="1:35" s="7" customFormat="1" ht="60" customHeight="1" thickBot="1" x14ac:dyDescent="0.25">
      <c r="A134" s="50" t="s">
        <v>792</v>
      </c>
      <c r="B134" s="191">
        <v>87529</v>
      </c>
      <c r="C134" s="72" t="s">
        <v>77</v>
      </c>
      <c r="D134" s="163">
        <f>'Orçamento Sintético'!G133</f>
        <v>13505.89</v>
      </c>
      <c r="E134" s="181"/>
      <c r="F134" s="179"/>
      <c r="G134" s="180"/>
      <c r="H134" s="181"/>
      <c r="I134" s="179"/>
      <c r="J134" s="213">
        <v>0.5</v>
      </c>
      <c r="K134" s="207">
        <v>0.5</v>
      </c>
      <c r="L134" s="179"/>
      <c r="M134" s="180"/>
      <c r="N134" s="181"/>
      <c r="O134" s="179"/>
      <c r="P134" s="180"/>
      <c r="Q134" s="181"/>
      <c r="R134" s="179"/>
      <c r="S134" s="180"/>
      <c r="T134" s="68"/>
      <c r="U134" s="68"/>
      <c r="V134" s="68"/>
      <c r="W134" s="68"/>
      <c r="X134" s="68"/>
      <c r="Y134" s="68"/>
      <c r="Z134" s="68"/>
      <c r="AA134" s="68"/>
      <c r="AB134" s="68"/>
      <c r="AC134" s="68"/>
      <c r="AD134" s="68"/>
      <c r="AE134" s="68"/>
      <c r="AF134" s="68"/>
      <c r="AG134" s="68"/>
      <c r="AH134" s="68"/>
      <c r="AI134" s="68"/>
    </row>
    <row r="135" spans="1:35" s="9" customFormat="1" ht="30" customHeight="1" thickBot="1" x14ac:dyDescent="0.25">
      <c r="A135" s="60" t="s">
        <v>414</v>
      </c>
      <c r="B135" s="61"/>
      <c r="C135" s="177" t="s">
        <v>442</v>
      </c>
      <c r="D135" s="162">
        <f>SUM(D136:D137)</f>
        <v>9469.17</v>
      </c>
      <c r="E135" s="286">
        <f>SUM(E136:G136)*$D$136+SUM(E137:G137)*$D$137</f>
        <v>0</v>
      </c>
      <c r="F135" s="287"/>
      <c r="G135" s="185">
        <f>E135/$D$135</f>
        <v>0</v>
      </c>
      <c r="H135" s="288">
        <f>SUM(H136:J136)*$D$136+SUM(H137:J137)*$D$137</f>
        <v>4734.585</v>
      </c>
      <c r="I135" s="289"/>
      <c r="J135" s="215">
        <f>H135/$D$135</f>
        <v>0.5</v>
      </c>
      <c r="K135" s="288">
        <f>SUM(K136:M136)*$D$136+SUM(K137:M137)*$D$137</f>
        <v>4734.585</v>
      </c>
      <c r="L135" s="289"/>
      <c r="M135" s="215">
        <f>K135/$D$135</f>
        <v>0.5</v>
      </c>
      <c r="N135" s="286">
        <f>SUM(N136:P136)*$D$136+SUM(N137:P137)*$D$137</f>
        <v>0</v>
      </c>
      <c r="O135" s="287"/>
      <c r="P135" s="185">
        <f>N135/$D$135</f>
        <v>0</v>
      </c>
      <c r="Q135" s="286">
        <f>SUM(Q136:S136)*$D$136+SUM(Q137:S137)*$D$137</f>
        <v>0</v>
      </c>
      <c r="R135" s="287"/>
      <c r="S135" s="185">
        <f>Q135/$D$135</f>
        <v>0</v>
      </c>
      <c r="T135" s="68"/>
      <c r="U135" s="68"/>
      <c r="V135" s="68"/>
      <c r="W135" s="68"/>
      <c r="X135" s="68"/>
      <c r="Y135" s="68"/>
      <c r="Z135" s="68"/>
      <c r="AA135" s="68"/>
      <c r="AB135" s="68"/>
      <c r="AC135" s="68"/>
      <c r="AD135" s="68"/>
      <c r="AE135" s="68"/>
      <c r="AF135" s="68"/>
      <c r="AG135" s="68"/>
      <c r="AH135" s="68"/>
      <c r="AI135" s="68"/>
    </row>
    <row r="136" spans="1:35" s="7" customFormat="1" ht="60" customHeight="1" x14ac:dyDescent="0.2">
      <c r="A136" s="46" t="s">
        <v>415</v>
      </c>
      <c r="B136" s="195">
        <v>87905</v>
      </c>
      <c r="C136" s="75" t="s">
        <v>79</v>
      </c>
      <c r="D136" s="164">
        <f>'Orçamento Sintético'!G135</f>
        <v>1153.9000000000001</v>
      </c>
      <c r="E136" s="181"/>
      <c r="F136" s="179"/>
      <c r="G136" s="180"/>
      <c r="H136" s="181"/>
      <c r="I136" s="179"/>
      <c r="J136" s="213">
        <v>0.5</v>
      </c>
      <c r="K136" s="207">
        <v>0.5</v>
      </c>
      <c r="L136" s="179"/>
      <c r="M136" s="180"/>
      <c r="N136" s="181"/>
      <c r="O136" s="179"/>
      <c r="P136" s="180"/>
      <c r="Q136" s="181"/>
      <c r="R136" s="179"/>
      <c r="S136" s="180"/>
      <c r="T136" s="68"/>
      <c r="U136" s="68"/>
      <c r="V136" s="68"/>
      <c r="W136" s="68"/>
      <c r="X136" s="68"/>
      <c r="Y136" s="68"/>
      <c r="Z136" s="68"/>
      <c r="AA136" s="68"/>
      <c r="AB136" s="68"/>
      <c r="AC136" s="68"/>
      <c r="AD136" s="68"/>
      <c r="AE136" s="68"/>
      <c r="AF136" s="68"/>
      <c r="AG136" s="68"/>
      <c r="AH136" s="68"/>
      <c r="AI136" s="68"/>
    </row>
    <row r="137" spans="1:35" s="7" customFormat="1" ht="60" customHeight="1" thickBot="1" x14ac:dyDescent="0.25">
      <c r="A137" s="46" t="s">
        <v>416</v>
      </c>
      <c r="B137" s="191">
        <v>87775</v>
      </c>
      <c r="C137" s="72" t="s">
        <v>81</v>
      </c>
      <c r="D137" s="163">
        <f>'Orçamento Sintético'!G136</f>
        <v>8315.27</v>
      </c>
      <c r="E137" s="181"/>
      <c r="F137" s="179"/>
      <c r="G137" s="180"/>
      <c r="H137" s="181"/>
      <c r="I137" s="179"/>
      <c r="J137" s="213">
        <v>0.5</v>
      </c>
      <c r="K137" s="207">
        <v>0.5</v>
      </c>
      <c r="L137" s="179"/>
      <c r="M137" s="180"/>
      <c r="N137" s="181"/>
      <c r="O137" s="179"/>
      <c r="P137" s="180"/>
      <c r="Q137" s="181"/>
      <c r="R137" s="179"/>
      <c r="S137" s="180"/>
      <c r="T137" s="68"/>
      <c r="U137" s="68"/>
      <c r="V137" s="68"/>
      <c r="W137" s="68"/>
      <c r="X137" s="68"/>
      <c r="Y137" s="68"/>
      <c r="Z137" s="68"/>
      <c r="AA137" s="68"/>
      <c r="AB137" s="68"/>
      <c r="AC137" s="68"/>
      <c r="AD137" s="68"/>
      <c r="AE137" s="68"/>
      <c r="AF137" s="68"/>
      <c r="AG137" s="68"/>
      <c r="AH137" s="68"/>
      <c r="AI137" s="68"/>
    </row>
    <row r="138" spans="1:35" s="9" customFormat="1" ht="30" customHeight="1" thickBot="1" x14ac:dyDescent="0.25">
      <c r="A138" s="60" t="s">
        <v>417</v>
      </c>
      <c r="B138" s="61"/>
      <c r="C138" s="177" t="s">
        <v>443</v>
      </c>
      <c r="D138" s="162">
        <f>SUM(D139:D140)</f>
        <v>817.3</v>
      </c>
      <c r="E138" s="286">
        <f>SUM(E139:G139)*$D$139+SUM(E140:G140)*$D$140</f>
        <v>0</v>
      </c>
      <c r="F138" s="287"/>
      <c r="G138" s="185">
        <f>E138/$D$138</f>
        <v>0</v>
      </c>
      <c r="H138" s="286">
        <f>SUM(H139:J139)*$D$139+SUM(H140:J140)*$D$140</f>
        <v>0</v>
      </c>
      <c r="I138" s="287"/>
      <c r="J138" s="185">
        <f>H138/$D$138</f>
        <v>0</v>
      </c>
      <c r="K138" s="286">
        <f>SUM(K139:M139)*$D$139+SUM(K140:M140)*$D$140</f>
        <v>0</v>
      </c>
      <c r="L138" s="287"/>
      <c r="M138" s="185">
        <f>K138/$D$138</f>
        <v>0</v>
      </c>
      <c r="N138" s="288">
        <f>SUM(N139:P139)*$D$139+SUM(N140:P140)*$D$140</f>
        <v>817.3</v>
      </c>
      <c r="O138" s="289"/>
      <c r="P138" s="215">
        <f>N138/$D$138</f>
        <v>1</v>
      </c>
      <c r="Q138" s="286">
        <f>SUM(Q139:S139)*$D$139+SUM(Q140:S140)*$D$140</f>
        <v>0</v>
      </c>
      <c r="R138" s="287"/>
      <c r="S138" s="185">
        <f>Q138/$D$138</f>
        <v>0</v>
      </c>
      <c r="T138" s="68"/>
      <c r="U138" s="68"/>
      <c r="V138" s="68"/>
      <c r="W138" s="68"/>
      <c r="X138" s="68"/>
      <c r="Y138" s="68"/>
      <c r="Z138" s="68"/>
      <c r="AA138" s="68"/>
      <c r="AB138" s="68"/>
      <c r="AC138" s="68"/>
      <c r="AD138" s="68"/>
      <c r="AE138" s="68"/>
      <c r="AF138" s="68"/>
      <c r="AG138" s="68"/>
      <c r="AH138" s="68"/>
      <c r="AI138" s="68"/>
    </row>
    <row r="139" spans="1:35" s="7" customFormat="1" ht="39.950000000000003" customHeight="1" x14ac:dyDescent="0.2">
      <c r="A139" s="50" t="s">
        <v>418</v>
      </c>
      <c r="B139" s="174">
        <v>87879</v>
      </c>
      <c r="C139" s="51" t="s">
        <v>85</v>
      </c>
      <c r="D139" s="158">
        <f>'Orçamento Sintético'!G138</f>
        <v>70.930000000000007</v>
      </c>
      <c r="E139" s="181"/>
      <c r="F139" s="179"/>
      <c r="G139" s="180"/>
      <c r="H139" s="181"/>
      <c r="I139" s="179"/>
      <c r="J139" s="180"/>
      <c r="K139" s="181"/>
      <c r="L139" s="179"/>
      <c r="M139" s="180"/>
      <c r="N139" s="207">
        <v>1</v>
      </c>
      <c r="O139" s="179"/>
      <c r="P139" s="180"/>
      <c r="Q139" s="181"/>
      <c r="R139" s="179"/>
      <c r="S139" s="180"/>
      <c r="T139" s="68"/>
      <c r="U139" s="68"/>
      <c r="V139" s="68"/>
      <c r="W139" s="68"/>
      <c r="X139" s="68"/>
      <c r="Y139" s="68"/>
      <c r="Z139" s="68"/>
      <c r="AA139" s="68"/>
      <c r="AB139" s="68"/>
      <c r="AC139" s="68"/>
      <c r="AD139" s="68"/>
      <c r="AE139" s="68"/>
      <c r="AF139" s="68"/>
      <c r="AG139" s="68"/>
      <c r="AH139" s="68"/>
      <c r="AI139" s="68"/>
    </row>
    <row r="140" spans="1:35" s="7" customFormat="1" ht="60" customHeight="1" thickBot="1" x14ac:dyDescent="0.25">
      <c r="A140" s="50" t="s">
        <v>419</v>
      </c>
      <c r="B140" s="132">
        <v>87531</v>
      </c>
      <c r="C140" s="77" t="s">
        <v>432</v>
      </c>
      <c r="D140" s="165">
        <f>'Orçamento Sintético'!G139</f>
        <v>746.37</v>
      </c>
      <c r="E140" s="181"/>
      <c r="F140" s="179"/>
      <c r="G140" s="180"/>
      <c r="H140" s="181"/>
      <c r="I140" s="179"/>
      <c r="J140" s="180"/>
      <c r="K140" s="181"/>
      <c r="L140" s="179"/>
      <c r="M140" s="180"/>
      <c r="N140" s="207">
        <v>1</v>
      </c>
      <c r="O140" s="179"/>
      <c r="P140" s="180"/>
      <c r="Q140" s="181"/>
      <c r="R140" s="179"/>
      <c r="S140" s="180"/>
      <c r="T140" s="68"/>
      <c r="U140" s="68"/>
      <c r="V140" s="68"/>
      <c r="W140" s="68"/>
      <c r="X140" s="68"/>
      <c r="Y140" s="68"/>
      <c r="Z140" s="68"/>
      <c r="AA140" s="68"/>
      <c r="AB140" s="68"/>
      <c r="AC140" s="68"/>
      <c r="AD140" s="68"/>
      <c r="AE140" s="68"/>
      <c r="AF140" s="68"/>
      <c r="AG140" s="68"/>
      <c r="AH140" s="68"/>
      <c r="AI140" s="68"/>
    </row>
    <row r="141" spans="1:35" s="9" customFormat="1" ht="30" customHeight="1" thickBot="1" x14ac:dyDescent="0.25">
      <c r="A141" s="60" t="s">
        <v>421</v>
      </c>
      <c r="B141" s="61"/>
      <c r="C141" s="177" t="s">
        <v>444</v>
      </c>
      <c r="D141" s="162">
        <f>SUM(D142:D143)</f>
        <v>1636.78</v>
      </c>
      <c r="E141" s="286">
        <f>SUM(E142:G142)*$D$142+SUM(E143:G143)*$D$143</f>
        <v>0</v>
      </c>
      <c r="F141" s="287"/>
      <c r="G141" s="185">
        <f>E141/$D$141</f>
        <v>0</v>
      </c>
      <c r="H141" s="286">
        <f>SUM(H142:J142)*$D$142+SUM(H143:J143)*$D$143</f>
        <v>0</v>
      </c>
      <c r="I141" s="287"/>
      <c r="J141" s="185">
        <f>H141/$D$141</f>
        <v>0</v>
      </c>
      <c r="K141" s="286">
        <f>SUM(K142:M142)*$D$142+SUM(K143:M143)*$D$143</f>
        <v>0</v>
      </c>
      <c r="L141" s="287"/>
      <c r="M141" s="185">
        <f>K141/$D$141</f>
        <v>0</v>
      </c>
      <c r="N141" s="288">
        <f>SUM(N142:P142)*$D$142+SUM(N143:P143)*$D$143</f>
        <v>1636.78</v>
      </c>
      <c r="O141" s="289"/>
      <c r="P141" s="215">
        <f>N141/$D$141</f>
        <v>1</v>
      </c>
      <c r="Q141" s="286">
        <f>SUM(Q142:S142)*$D$142+SUM(Q143:S143)*$D$143</f>
        <v>0</v>
      </c>
      <c r="R141" s="287"/>
      <c r="S141" s="185">
        <f>Q141/$D$141</f>
        <v>0</v>
      </c>
      <c r="T141" s="68"/>
      <c r="U141" s="68"/>
      <c r="V141" s="68"/>
      <c r="W141" s="68"/>
      <c r="X141" s="68"/>
      <c r="Y141" s="68"/>
      <c r="Z141" s="68"/>
      <c r="AA141" s="68"/>
      <c r="AB141" s="68"/>
      <c r="AC141" s="68"/>
      <c r="AD141" s="68"/>
      <c r="AE141" s="68"/>
      <c r="AF141" s="68"/>
      <c r="AG141" s="68"/>
      <c r="AH141" s="68"/>
      <c r="AI141" s="68"/>
    </row>
    <row r="142" spans="1:35" s="7" customFormat="1" ht="60" customHeight="1" x14ac:dyDescent="0.2">
      <c r="A142" s="46" t="s">
        <v>422</v>
      </c>
      <c r="B142" s="191">
        <v>87894</v>
      </c>
      <c r="C142" s="72" t="s">
        <v>436</v>
      </c>
      <c r="D142" s="163">
        <f>'Orçamento Sintético'!G141</f>
        <v>214.28</v>
      </c>
      <c r="E142" s="181"/>
      <c r="F142" s="179"/>
      <c r="G142" s="180"/>
      <c r="H142" s="181"/>
      <c r="I142" s="179"/>
      <c r="J142" s="180"/>
      <c r="K142" s="181"/>
      <c r="L142" s="179"/>
      <c r="M142" s="180"/>
      <c r="N142" s="181"/>
      <c r="O142" s="210">
        <v>1</v>
      </c>
      <c r="P142" s="180"/>
      <c r="Q142" s="181"/>
      <c r="R142" s="179"/>
      <c r="S142" s="180"/>
      <c r="T142" s="68"/>
      <c r="U142" s="68"/>
      <c r="V142" s="68"/>
      <c r="W142" s="68"/>
      <c r="X142" s="68"/>
      <c r="Y142" s="68"/>
      <c r="Z142" s="68"/>
      <c r="AA142" s="68"/>
      <c r="AB142" s="68"/>
      <c r="AC142" s="68"/>
      <c r="AD142" s="68"/>
      <c r="AE142" s="68"/>
      <c r="AF142" s="68"/>
      <c r="AG142" s="68"/>
      <c r="AH142" s="68"/>
      <c r="AI142" s="68"/>
    </row>
    <row r="143" spans="1:35" s="7" customFormat="1" ht="60" customHeight="1" thickBot="1" x14ac:dyDescent="0.25">
      <c r="A143" s="46" t="s">
        <v>793</v>
      </c>
      <c r="B143" s="191">
        <v>87792</v>
      </c>
      <c r="C143" s="72" t="s">
        <v>82</v>
      </c>
      <c r="D143" s="164">
        <f>'Orçamento Sintético'!G142</f>
        <v>1422.5</v>
      </c>
      <c r="E143" s="181"/>
      <c r="F143" s="179"/>
      <c r="G143" s="180"/>
      <c r="H143" s="181"/>
      <c r="I143" s="179"/>
      <c r="J143" s="180"/>
      <c r="K143" s="181"/>
      <c r="L143" s="179"/>
      <c r="M143" s="180"/>
      <c r="N143" s="181"/>
      <c r="O143" s="210">
        <v>1</v>
      </c>
      <c r="P143" s="180"/>
      <c r="Q143" s="181"/>
      <c r="R143" s="179"/>
      <c r="S143" s="180"/>
      <c r="T143" s="68"/>
      <c r="U143" s="68"/>
      <c r="V143" s="68"/>
      <c r="W143" s="68"/>
      <c r="X143" s="68"/>
      <c r="Y143" s="68"/>
      <c r="Z143" s="68"/>
      <c r="AA143" s="68"/>
      <c r="AB143" s="68"/>
      <c r="AC143" s="68"/>
      <c r="AD143" s="68"/>
      <c r="AE143" s="68"/>
      <c r="AF143" s="68"/>
      <c r="AG143" s="68"/>
      <c r="AH143" s="68"/>
      <c r="AI143" s="68"/>
    </row>
    <row r="144" spans="1:35" s="9" customFormat="1" ht="30" customHeight="1" thickBot="1" x14ac:dyDescent="0.25">
      <c r="A144" s="60" t="s">
        <v>423</v>
      </c>
      <c r="B144" s="61"/>
      <c r="C144" s="177" t="s">
        <v>445</v>
      </c>
      <c r="D144" s="162">
        <f>SUM(D145:D146)</f>
        <v>4020.33</v>
      </c>
      <c r="E144" s="286">
        <f>SUM(E145:G145)*$D$145+SUM(E146:G146)*$D$146</f>
        <v>0</v>
      </c>
      <c r="F144" s="287"/>
      <c r="G144" s="185">
        <f>E144/$D$144</f>
        <v>0</v>
      </c>
      <c r="H144" s="286">
        <f>SUM(H145:J145)*$D$145+SUM(H146:J146)*$D$146</f>
        <v>0</v>
      </c>
      <c r="I144" s="287"/>
      <c r="J144" s="185">
        <f>H144/$D$144</f>
        <v>0</v>
      </c>
      <c r="K144" s="286">
        <f>SUM(K145:M145)*$D$145+SUM(K146:M146)*$D$146</f>
        <v>0</v>
      </c>
      <c r="L144" s="287"/>
      <c r="M144" s="185">
        <f>K144/$D$144</f>
        <v>0</v>
      </c>
      <c r="N144" s="288">
        <f>SUM(N145:P145)*$D$145+SUM(N146:P146)*$D$146</f>
        <v>4020.33</v>
      </c>
      <c r="O144" s="289"/>
      <c r="P144" s="215">
        <f>N144/$D$144</f>
        <v>1</v>
      </c>
      <c r="Q144" s="286">
        <f>SUM(Q145:S145)*$D$145+SUM(Q146:S146)*$D$146</f>
        <v>0</v>
      </c>
      <c r="R144" s="287"/>
      <c r="S144" s="185">
        <f>Q144/$D$144</f>
        <v>0</v>
      </c>
      <c r="T144" s="68"/>
      <c r="U144" s="68"/>
      <c r="V144" s="68"/>
      <c r="W144" s="68"/>
      <c r="X144" s="68"/>
      <c r="Y144" s="68"/>
      <c r="Z144" s="68"/>
      <c r="AA144" s="68"/>
      <c r="AB144" s="68"/>
      <c r="AC144" s="68"/>
      <c r="AD144" s="68"/>
      <c r="AE144" s="68"/>
      <c r="AF144" s="68"/>
      <c r="AG144" s="68"/>
      <c r="AH144" s="68"/>
      <c r="AI144" s="68"/>
    </row>
    <row r="145" spans="1:35" s="7" customFormat="1" ht="60" customHeight="1" x14ac:dyDescent="0.2">
      <c r="A145" s="46" t="s">
        <v>424</v>
      </c>
      <c r="B145" s="191">
        <v>87894</v>
      </c>
      <c r="C145" s="72" t="s">
        <v>580</v>
      </c>
      <c r="D145" s="163">
        <f>'Orçamento Sintético'!G144</f>
        <v>526.33000000000004</v>
      </c>
      <c r="E145" s="181"/>
      <c r="F145" s="179"/>
      <c r="G145" s="180"/>
      <c r="H145" s="181"/>
      <c r="I145" s="179"/>
      <c r="J145" s="180"/>
      <c r="K145" s="181"/>
      <c r="L145" s="179"/>
      <c r="M145" s="180"/>
      <c r="N145" s="181"/>
      <c r="O145" s="210">
        <v>1</v>
      </c>
      <c r="P145" s="180"/>
      <c r="Q145" s="181"/>
      <c r="R145" s="179"/>
      <c r="S145" s="180"/>
      <c r="T145" s="68"/>
      <c r="U145" s="68"/>
      <c r="V145" s="68"/>
      <c r="W145" s="68"/>
      <c r="X145" s="68"/>
      <c r="Y145" s="68"/>
      <c r="Z145" s="68"/>
      <c r="AA145" s="68"/>
      <c r="AB145" s="68"/>
      <c r="AC145" s="68"/>
      <c r="AD145" s="68"/>
      <c r="AE145" s="68"/>
      <c r="AF145" s="68"/>
      <c r="AG145" s="68"/>
      <c r="AH145" s="68"/>
      <c r="AI145" s="68"/>
    </row>
    <row r="146" spans="1:35" s="7" customFormat="1" ht="60" customHeight="1" thickBot="1" x14ac:dyDescent="0.25">
      <c r="A146" s="46" t="s">
        <v>425</v>
      </c>
      <c r="B146" s="191">
        <v>87792</v>
      </c>
      <c r="C146" s="72" t="s">
        <v>581</v>
      </c>
      <c r="D146" s="164">
        <f>'Orçamento Sintético'!G145</f>
        <v>3494</v>
      </c>
      <c r="E146" s="181"/>
      <c r="F146" s="179"/>
      <c r="G146" s="180"/>
      <c r="H146" s="181"/>
      <c r="I146" s="179"/>
      <c r="J146" s="180"/>
      <c r="K146" s="181"/>
      <c r="L146" s="179"/>
      <c r="M146" s="180"/>
      <c r="N146" s="181"/>
      <c r="O146" s="210">
        <v>1</v>
      </c>
      <c r="P146" s="180"/>
      <c r="Q146" s="181"/>
      <c r="R146" s="179"/>
      <c r="S146" s="180"/>
      <c r="T146" s="68"/>
      <c r="U146" s="68"/>
      <c r="V146" s="68"/>
      <c r="W146" s="68"/>
      <c r="X146" s="68"/>
      <c r="Y146" s="68"/>
      <c r="Z146" s="68"/>
      <c r="AA146" s="68"/>
      <c r="AB146" s="68"/>
      <c r="AC146" s="68"/>
      <c r="AD146" s="68"/>
      <c r="AE146" s="68"/>
      <c r="AF146" s="68"/>
      <c r="AG146" s="68"/>
      <c r="AH146" s="68"/>
      <c r="AI146" s="68"/>
    </row>
    <row r="147" spans="1:35" s="9" customFormat="1" ht="30" customHeight="1" thickBot="1" x14ac:dyDescent="0.25">
      <c r="A147" s="60" t="s">
        <v>794</v>
      </c>
      <c r="B147" s="61"/>
      <c r="C147" s="177" t="s">
        <v>446</v>
      </c>
      <c r="D147" s="162">
        <f>SUM(D148:D149)</f>
        <v>4067.59</v>
      </c>
      <c r="E147" s="286">
        <f>SUM(E148:G148)*$D$148+SUM(E149:G149)*$D$149</f>
        <v>0</v>
      </c>
      <c r="F147" s="287"/>
      <c r="G147" s="185">
        <f>E147/$D$147</f>
        <v>0</v>
      </c>
      <c r="H147" s="286">
        <f>SUM(H148:J148)*$D$148+SUM(H149:J149)*$D$149</f>
        <v>0</v>
      </c>
      <c r="I147" s="287"/>
      <c r="J147" s="185">
        <f>H147/$D$147</f>
        <v>0</v>
      </c>
      <c r="K147" s="288">
        <f>SUM(K148:M148)*$D$148+SUM(K149:M149)*$D$149</f>
        <v>4067.59</v>
      </c>
      <c r="L147" s="289"/>
      <c r="M147" s="215">
        <f>K147/$D$147</f>
        <v>1</v>
      </c>
      <c r="N147" s="286">
        <f>SUM(N148:P148)*$D$148+SUM(N149:P149)*$D$149</f>
        <v>0</v>
      </c>
      <c r="O147" s="287"/>
      <c r="P147" s="185">
        <f>N147/$D$147</f>
        <v>0</v>
      </c>
      <c r="Q147" s="286">
        <f>SUM(Q148:S148)*$D$148+SUM(Q149:S149)*$D$149</f>
        <v>0</v>
      </c>
      <c r="R147" s="287"/>
      <c r="S147" s="185">
        <f>Q147/$D$147</f>
        <v>0</v>
      </c>
      <c r="T147" s="68"/>
      <c r="U147" s="68"/>
      <c r="V147" s="68"/>
      <c r="W147" s="68"/>
      <c r="X147" s="68"/>
      <c r="Y147" s="68"/>
      <c r="Z147" s="68"/>
      <c r="AA147" s="68"/>
      <c r="AB147" s="68"/>
      <c r="AC147" s="68"/>
      <c r="AD147" s="68"/>
      <c r="AE147" s="68"/>
      <c r="AF147" s="68"/>
      <c r="AG147" s="68"/>
      <c r="AH147" s="68"/>
      <c r="AI147" s="68"/>
    </row>
    <row r="148" spans="1:35" s="7" customFormat="1" ht="60" customHeight="1" x14ac:dyDescent="0.2">
      <c r="A148" s="41" t="s">
        <v>795</v>
      </c>
      <c r="B148" s="173">
        <v>87894</v>
      </c>
      <c r="C148" s="221" t="s">
        <v>80</v>
      </c>
      <c r="D148" s="160">
        <f>'Orçamento Sintético'!G147</f>
        <v>532.52</v>
      </c>
      <c r="E148" s="181"/>
      <c r="F148" s="179"/>
      <c r="G148" s="180"/>
      <c r="H148" s="181"/>
      <c r="I148" s="179"/>
      <c r="J148" s="180"/>
      <c r="K148" s="181"/>
      <c r="L148" s="210">
        <v>1</v>
      </c>
      <c r="M148" s="180"/>
      <c r="N148" s="181"/>
      <c r="O148" s="179"/>
      <c r="P148" s="180"/>
      <c r="Q148" s="181"/>
      <c r="R148" s="179"/>
      <c r="S148" s="180"/>
      <c r="T148" s="68"/>
      <c r="U148" s="68"/>
      <c r="V148" s="68"/>
      <c r="W148" s="68"/>
      <c r="X148" s="68"/>
      <c r="Y148" s="68"/>
      <c r="Z148" s="68"/>
      <c r="AA148" s="68"/>
      <c r="AB148" s="68"/>
      <c r="AC148" s="68"/>
      <c r="AD148" s="68"/>
      <c r="AE148" s="68"/>
      <c r="AF148" s="68"/>
      <c r="AG148" s="68"/>
      <c r="AH148" s="68"/>
      <c r="AI148" s="68"/>
    </row>
    <row r="149" spans="1:35" s="7" customFormat="1" ht="60" customHeight="1" thickBot="1" x14ac:dyDescent="0.25">
      <c r="A149" s="50" t="s">
        <v>796</v>
      </c>
      <c r="B149" s="191">
        <v>87792</v>
      </c>
      <c r="C149" s="222" t="s">
        <v>82</v>
      </c>
      <c r="D149" s="164">
        <f>'Orçamento Sintético'!G148</f>
        <v>3535.07</v>
      </c>
      <c r="E149" s="181"/>
      <c r="F149" s="179"/>
      <c r="G149" s="180"/>
      <c r="H149" s="181"/>
      <c r="I149" s="179"/>
      <c r="J149" s="180"/>
      <c r="K149" s="181"/>
      <c r="L149" s="210">
        <v>1</v>
      </c>
      <c r="M149" s="180"/>
      <c r="N149" s="181"/>
      <c r="O149" s="179"/>
      <c r="P149" s="180"/>
      <c r="Q149" s="181"/>
      <c r="R149" s="179"/>
      <c r="S149" s="180"/>
      <c r="T149" s="68"/>
      <c r="U149" s="68"/>
      <c r="V149" s="68"/>
      <c r="W149" s="68"/>
      <c r="X149" s="68"/>
      <c r="Y149" s="68"/>
      <c r="Z149" s="68"/>
      <c r="AA149" s="68"/>
      <c r="AB149" s="68"/>
      <c r="AC149" s="68"/>
      <c r="AD149" s="68"/>
      <c r="AE149" s="68"/>
      <c r="AF149" s="68"/>
      <c r="AG149" s="68"/>
      <c r="AH149" s="68"/>
      <c r="AI149" s="68"/>
    </row>
    <row r="150" spans="1:35" s="9" customFormat="1" ht="30" customHeight="1" thickBot="1" x14ac:dyDescent="0.25">
      <c r="A150" s="10">
        <v>13</v>
      </c>
      <c r="B150" s="10"/>
      <c r="C150" s="155" t="s">
        <v>643</v>
      </c>
      <c r="D150" s="157">
        <f>D151+D154+D156+D158+D161</f>
        <v>53528.42</v>
      </c>
      <c r="E150" s="286">
        <f>E151+E154+E156+E158+E161</f>
        <v>0</v>
      </c>
      <c r="F150" s="287"/>
      <c r="G150" s="185">
        <f>E150/$D$150</f>
        <v>0</v>
      </c>
      <c r="H150" s="286">
        <f>H151+H154+H156+H158+H161</f>
        <v>0</v>
      </c>
      <c r="I150" s="287"/>
      <c r="J150" s="185">
        <f>H150/$D$150</f>
        <v>0</v>
      </c>
      <c r="K150" s="282">
        <f>K151+K154+K156+K158+K161</f>
        <v>3664.53</v>
      </c>
      <c r="L150" s="283"/>
      <c r="M150" s="214">
        <f>K150/$D$150</f>
        <v>6.8459521129149714E-2</v>
      </c>
      <c r="N150" s="282">
        <f>N151+N154+N156+N158+N161</f>
        <v>22946.896000000001</v>
      </c>
      <c r="O150" s="283"/>
      <c r="P150" s="214">
        <f>N150/$D$150</f>
        <v>0.42868621939522972</v>
      </c>
      <c r="Q150" s="282">
        <f>Q151+Q154+Q156+Q158+Q161</f>
        <v>26916.993999999999</v>
      </c>
      <c r="R150" s="283"/>
      <c r="S150" s="214">
        <f>Q150/$D$150</f>
        <v>0.50285425947562057</v>
      </c>
      <c r="T150" s="68"/>
      <c r="U150" s="247">
        <f>E150+H150+K150+N150+Q150</f>
        <v>53528.42</v>
      </c>
      <c r="V150" s="68"/>
      <c r="W150" s="68"/>
      <c r="X150" s="68"/>
      <c r="Y150" s="68"/>
      <c r="Z150" s="68"/>
      <c r="AA150" s="68"/>
      <c r="AB150" s="68"/>
      <c r="AC150" s="68"/>
      <c r="AD150" s="68"/>
      <c r="AE150" s="68"/>
      <c r="AF150" s="68"/>
      <c r="AG150" s="68"/>
      <c r="AH150" s="68"/>
      <c r="AI150" s="68"/>
    </row>
    <row r="151" spans="1:35" s="9" customFormat="1" ht="30" customHeight="1" thickBot="1" x14ac:dyDescent="0.25">
      <c r="A151" s="60" t="s">
        <v>426</v>
      </c>
      <c r="B151" s="61"/>
      <c r="C151" s="177" t="s">
        <v>449</v>
      </c>
      <c r="D151" s="162">
        <f>SUM(D152:D153)</f>
        <v>7939.0300000000007</v>
      </c>
      <c r="E151" s="286">
        <f>SUM(E152:G152)*$D$152+SUM(E153:G153)*$D$153</f>
        <v>0</v>
      </c>
      <c r="F151" s="287"/>
      <c r="G151" s="185">
        <f>E151/$D$151</f>
        <v>0</v>
      </c>
      <c r="H151" s="286">
        <f>SUM(H152:J152)*$D$152+SUM(H153:J153)*$D$153</f>
        <v>0</v>
      </c>
      <c r="I151" s="287"/>
      <c r="J151" s="185">
        <f>H151/$D$151</f>
        <v>0</v>
      </c>
      <c r="K151" s="288">
        <f>SUM(K152:M152)*$D$152+SUM(K153:M153)*$D$153</f>
        <v>3664.53</v>
      </c>
      <c r="L151" s="289"/>
      <c r="M151" s="215">
        <f>K151/$D$151</f>
        <v>0.46158409780539938</v>
      </c>
      <c r="N151" s="288">
        <f>SUM(N152:P152)*$D$152+SUM(N153:P153)*$D$153</f>
        <v>4274.5</v>
      </c>
      <c r="O151" s="289"/>
      <c r="P151" s="215">
        <f>N151/$D$151</f>
        <v>0.53841590219460056</v>
      </c>
      <c r="Q151" s="286">
        <f>SUM(Q152:S152)*$D$152+SUM(Q153:S153)*$D$153</f>
        <v>0</v>
      </c>
      <c r="R151" s="287"/>
      <c r="S151" s="185">
        <f>Q151/$D$151</f>
        <v>0</v>
      </c>
      <c r="T151" s="68"/>
      <c r="U151" s="68"/>
      <c r="V151" s="68"/>
      <c r="W151" s="68"/>
      <c r="X151" s="68"/>
      <c r="Y151" s="68"/>
      <c r="Z151" s="68"/>
      <c r="AA151" s="68"/>
      <c r="AB151" s="68"/>
      <c r="AC151" s="68"/>
      <c r="AD151" s="68"/>
      <c r="AE151" s="68"/>
      <c r="AF151" s="68"/>
      <c r="AG151" s="68"/>
      <c r="AH151" s="68"/>
      <c r="AI151" s="68"/>
    </row>
    <row r="152" spans="1:35" s="7" customFormat="1" ht="60" customHeight="1" x14ac:dyDescent="0.2">
      <c r="A152" s="41" t="s">
        <v>427</v>
      </c>
      <c r="B152" s="107" t="s">
        <v>450</v>
      </c>
      <c r="C152" s="73" t="s">
        <v>451</v>
      </c>
      <c r="D152" s="160">
        <f>'Orçamento Sintético'!G151</f>
        <v>7329.06</v>
      </c>
      <c r="E152" s="181"/>
      <c r="F152" s="179"/>
      <c r="G152" s="180"/>
      <c r="H152" s="181"/>
      <c r="I152" s="179"/>
      <c r="J152" s="180"/>
      <c r="K152" s="181"/>
      <c r="L152" s="179"/>
      <c r="M152" s="213">
        <v>0.5</v>
      </c>
      <c r="N152" s="207">
        <v>0.5</v>
      </c>
      <c r="O152" s="179"/>
      <c r="P152" s="180"/>
      <c r="Q152" s="181"/>
      <c r="R152" s="179"/>
      <c r="S152" s="180"/>
      <c r="T152" s="68"/>
      <c r="U152" s="68"/>
      <c r="V152" s="68"/>
      <c r="W152" s="68"/>
      <c r="X152" s="68"/>
      <c r="Y152" s="68"/>
      <c r="Z152" s="68"/>
      <c r="AA152" s="68"/>
      <c r="AB152" s="68"/>
      <c r="AC152" s="68"/>
      <c r="AD152" s="68"/>
      <c r="AE152" s="68"/>
      <c r="AF152" s="68"/>
      <c r="AG152" s="68"/>
      <c r="AH152" s="68"/>
      <c r="AI152" s="68"/>
    </row>
    <row r="153" spans="1:35" s="7" customFormat="1" ht="39.950000000000003" customHeight="1" thickBot="1" x14ac:dyDescent="0.25">
      <c r="A153" s="50" t="s">
        <v>428</v>
      </c>
      <c r="B153" s="133" t="s">
        <v>84</v>
      </c>
      <c r="C153" s="51" t="s">
        <v>452</v>
      </c>
      <c r="D153" s="163">
        <f>'Orçamento Sintético'!G152</f>
        <v>609.97</v>
      </c>
      <c r="E153" s="181"/>
      <c r="F153" s="179"/>
      <c r="G153" s="180"/>
      <c r="H153" s="181"/>
      <c r="I153" s="179"/>
      <c r="J153" s="180"/>
      <c r="K153" s="181"/>
      <c r="L153" s="179"/>
      <c r="M153" s="180"/>
      <c r="N153" s="207">
        <v>1</v>
      </c>
      <c r="O153" s="179"/>
      <c r="P153" s="180"/>
      <c r="Q153" s="181"/>
      <c r="R153" s="179"/>
      <c r="S153" s="180"/>
      <c r="T153" s="68"/>
      <c r="U153" s="68"/>
      <c r="V153" s="68"/>
      <c r="W153" s="68"/>
      <c r="X153" s="68"/>
      <c r="Y153" s="68"/>
      <c r="Z153" s="68"/>
      <c r="AA153" s="68"/>
      <c r="AB153" s="68"/>
      <c r="AC153" s="68"/>
      <c r="AD153" s="68"/>
      <c r="AE153" s="68"/>
      <c r="AF153" s="68"/>
      <c r="AG153" s="68"/>
      <c r="AH153" s="68"/>
      <c r="AI153" s="68"/>
    </row>
    <row r="154" spans="1:35" s="9" customFormat="1" ht="30" customHeight="1" thickBot="1" x14ac:dyDescent="0.25">
      <c r="A154" s="60" t="s">
        <v>429</v>
      </c>
      <c r="B154" s="61"/>
      <c r="C154" s="177" t="s">
        <v>454</v>
      </c>
      <c r="D154" s="162">
        <f>D155</f>
        <v>14224.67</v>
      </c>
      <c r="E154" s="286">
        <f>SUM(E155:G155)*$D$155</f>
        <v>0</v>
      </c>
      <c r="F154" s="287"/>
      <c r="G154" s="185">
        <f>E154/$D$154</f>
        <v>0</v>
      </c>
      <c r="H154" s="286">
        <f>SUM(H155:J155)*$D$155</f>
        <v>0</v>
      </c>
      <c r="I154" s="287"/>
      <c r="J154" s="185">
        <f>H154/$D$154</f>
        <v>0</v>
      </c>
      <c r="K154" s="286">
        <f>SUM(K155:M155)*$D$155</f>
        <v>0</v>
      </c>
      <c r="L154" s="287"/>
      <c r="M154" s="185">
        <f>K154/$D$154</f>
        <v>0</v>
      </c>
      <c r="N154" s="288">
        <f>SUM(N155:P155)*$D$155</f>
        <v>4267.4009999999998</v>
      </c>
      <c r="O154" s="289"/>
      <c r="P154" s="215">
        <f>N154/$D$154</f>
        <v>0.3</v>
      </c>
      <c r="Q154" s="288">
        <f>SUM(Q155:S155)*$D$155</f>
        <v>9957.2690000000002</v>
      </c>
      <c r="R154" s="289"/>
      <c r="S154" s="215">
        <f>Q154/$D$154</f>
        <v>0.70000000000000007</v>
      </c>
      <c r="T154" s="68"/>
      <c r="U154" s="68"/>
      <c r="V154" s="68"/>
      <c r="W154" s="68"/>
      <c r="X154" s="68"/>
      <c r="Y154" s="68"/>
      <c r="Z154" s="68"/>
      <c r="AA154" s="68"/>
      <c r="AB154" s="68"/>
      <c r="AC154" s="68"/>
      <c r="AD154" s="68"/>
      <c r="AE154" s="68"/>
      <c r="AF154" s="68"/>
      <c r="AG154" s="68"/>
      <c r="AH154" s="68"/>
      <c r="AI154" s="68"/>
    </row>
    <row r="155" spans="1:35" s="7" customFormat="1" ht="39.950000000000003" customHeight="1" thickBot="1" x14ac:dyDescent="0.25">
      <c r="A155" s="50" t="s">
        <v>430</v>
      </c>
      <c r="B155" s="174" t="s">
        <v>84</v>
      </c>
      <c r="C155" s="51" t="s">
        <v>452</v>
      </c>
      <c r="D155" s="163">
        <f>'Orçamento Sintético'!G154</f>
        <v>14224.67</v>
      </c>
      <c r="E155" s="181"/>
      <c r="F155" s="179"/>
      <c r="G155" s="180"/>
      <c r="H155" s="181"/>
      <c r="I155" s="179"/>
      <c r="J155" s="180"/>
      <c r="K155" s="181"/>
      <c r="L155" s="179"/>
      <c r="M155" s="180"/>
      <c r="N155" s="181"/>
      <c r="O155" s="179"/>
      <c r="P155" s="213">
        <v>0.3</v>
      </c>
      <c r="Q155" s="207">
        <v>0.7</v>
      </c>
      <c r="R155" s="179"/>
      <c r="S155" s="180"/>
      <c r="T155" s="68"/>
      <c r="U155" s="68"/>
      <c r="V155" s="68"/>
      <c r="W155" s="68"/>
      <c r="X155" s="68"/>
      <c r="Y155" s="68"/>
      <c r="Z155" s="68"/>
      <c r="AA155" s="68"/>
      <c r="AB155" s="68"/>
      <c r="AC155" s="68"/>
      <c r="AD155" s="68"/>
      <c r="AE155" s="68"/>
      <c r="AF155" s="68"/>
      <c r="AG155" s="68"/>
      <c r="AH155" s="68"/>
      <c r="AI155" s="68"/>
    </row>
    <row r="156" spans="1:35" s="9" customFormat="1" ht="30" customHeight="1" thickBot="1" x14ac:dyDescent="0.25">
      <c r="A156" s="60" t="s">
        <v>431</v>
      </c>
      <c r="B156" s="61"/>
      <c r="C156" s="177" t="s">
        <v>455</v>
      </c>
      <c r="D156" s="162">
        <f>D157</f>
        <v>1151.8599999999999</v>
      </c>
      <c r="E156" s="286">
        <f>SUM(E157:G157)*$D$157</f>
        <v>0</v>
      </c>
      <c r="F156" s="287"/>
      <c r="G156" s="185">
        <f>E156/$D$156</f>
        <v>0</v>
      </c>
      <c r="H156" s="286">
        <f>SUM(H157:J157)*$D$157</f>
        <v>0</v>
      </c>
      <c r="I156" s="287"/>
      <c r="J156" s="185">
        <f>H156/$D$156</f>
        <v>0</v>
      </c>
      <c r="K156" s="286">
        <f>SUM(K157:M157)*$D$157</f>
        <v>0</v>
      </c>
      <c r="L156" s="287"/>
      <c r="M156" s="185">
        <f>K156/$D$156</f>
        <v>0</v>
      </c>
      <c r="N156" s="286">
        <f>SUM(N157:P157)*$D$157</f>
        <v>0</v>
      </c>
      <c r="O156" s="287"/>
      <c r="P156" s="185">
        <f>N156/$D$156</f>
        <v>0</v>
      </c>
      <c r="Q156" s="288">
        <f>SUM(Q157:S157)*$D$157</f>
        <v>1151.8599999999999</v>
      </c>
      <c r="R156" s="289"/>
      <c r="S156" s="215">
        <f>Q156/$D$156</f>
        <v>1</v>
      </c>
      <c r="T156" s="68"/>
      <c r="U156" s="68"/>
      <c r="V156" s="68"/>
      <c r="W156" s="68"/>
      <c r="X156" s="68"/>
      <c r="Y156" s="68"/>
      <c r="Z156" s="68"/>
      <c r="AA156" s="68"/>
      <c r="AB156" s="68"/>
      <c r="AC156" s="68"/>
      <c r="AD156" s="68"/>
      <c r="AE156" s="68"/>
      <c r="AF156" s="68"/>
      <c r="AG156" s="68"/>
      <c r="AH156" s="68"/>
      <c r="AI156" s="68"/>
    </row>
    <row r="157" spans="1:35" s="7" customFormat="1" ht="60" customHeight="1" thickBot="1" x14ac:dyDescent="0.25">
      <c r="A157" s="46" t="s">
        <v>433</v>
      </c>
      <c r="B157" s="191">
        <v>87273</v>
      </c>
      <c r="C157" s="72" t="s">
        <v>456</v>
      </c>
      <c r="D157" s="163">
        <f>'Orçamento Sintético'!G156</f>
        <v>1151.8599999999999</v>
      </c>
      <c r="E157" s="181"/>
      <c r="F157" s="179"/>
      <c r="G157" s="180"/>
      <c r="H157" s="181"/>
      <c r="I157" s="179"/>
      <c r="J157" s="180"/>
      <c r="K157" s="181"/>
      <c r="L157" s="179"/>
      <c r="M157" s="180"/>
      <c r="N157" s="181"/>
      <c r="O157" s="179"/>
      <c r="P157" s="180"/>
      <c r="Q157" s="207">
        <v>1</v>
      </c>
      <c r="R157" s="179"/>
      <c r="S157" s="180"/>
      <c r="T157" s="68"/>
      <c r="U157" s="68"/>
      <c r="V157" s="68"/>
      <c r="W157" s="68"/>
      <c r="X157" s="68"/>
      <c r="Y157" s="68"/>
      <c r="Z157" s="68"/>
      <c r="AA157" s="68"/>
      <c r="AB157" s="68"/>
      <c r="AC157" s="68"/>
      <c r="AD157" s="68"/>
      <c r="AE157" s="68"/>
      <c r="AF157" s="68"/>
      <c r="AG157" s="68"/>
      <c r="AH157" s="68"/>
      <c r="AI157" s="68"/>
    </row>
    <row r="158" spans="1:35" s="9" customFormat="1" ht="30" customHeight="1" thickBot="1" x14ac:dyDescent="0.25">
      <c r="A158" s="60" t="s">
        <v>434</v>
      </c>
      <c r="B158" s="61"/>
      <c r="C158" s="177" t="s">
        <v>458</v>
      </c>
      <c r="D158" s="162">
        <f>SUM(D159:D160)</f>
        <v>11005.02</v>
      </c>
      <c r="E158" s="286">
        <f>SUM(E159:G159)*$D$159+SUM(E160:G160)*$D$160</f>
        <v>0</v>
      </c>
      <c r="F158" s="287"/>
      <c r="G158" s="185">
        <f>E158/$D$158</f>
        <v>0</v>
      </c>
      <c r="H158" s="286">
        <f>SUM(H159:J159)*$D$159+SUM(H160:J160)*$D$160</f>
        <v>0</v>
      </c>
      <c r="I158" s="287"/>
      <c r="J158" s="185">
        <f>H158/$D$158</f>
        <v>0</v>
      </c>
      <c r="K158" s="286">
        <f>SUM(K159:M159)*$D$159+SUM(K160:M160)*$D$160</f>
        <v>0</v>
      </c>
      <c r="L158" s="287"/>
      <c r="M158" s="185">
        <f>K158/$D$158</f>
        <v>0</v>
      </c>
      <c r="N158" s="288">
        <f>SUM(N159:P159)*$D$159+SUM(N160:P160)*$D$160</f>
        <v>4801.0749999999998</v>
      </c>
      <c r="O158" s="289"/>
      <c r="P158" s="215">
        <f>N158/$D$158</f>
        <v>0.43626226940069163</v>
      </c>
      <c r="Q158" s="288">
        <f>SUM(Q159:S159)*$D$159+SUM(Q160:S160)*$D$160</f>
        <v>6203.9449999999997</v>
      </c>
      <c r="R158" s="289"/>
      <c r="S158" s="215">
        <f>Q158/$D$158</f>
        <v>0.56373773059930832</v>
      </c>
      <c r="T158" s="68"/>
      <c r="U158" s="68"/>
      <c r="V158" s="68"/>
      <c r="W158" s="68"/>
      <c r="X158" s="68"/>
      <c r="Y158" s="68"/>
      <c r="Z158" s="68"/>
      <c r="AA158" s="68"/>
      <c r="AB158" s="68"/>
      <c r="AC158" s="68"/>
      <c r="AD158" s="68"/>
      <c r="AE158" s="68"/>
      <c r="AF158" s="68"/>
      <c r="AG158" s="68"/>
      <c r="AH158" s="68"/>
      <c r="AI158" s="68"/>
    </row>
    <row r="159" spans="1:35" s="7" customFormat="1" ht="39.950000000000003" customHeight="1" x14ac:dyDescent="0.2">
      <c r="A159" s="50" t="s">
        <v>435</v>
      </c>
      <c r="B159" s="174" t="s">
        <v>84</v>
      </c>
      <c r="C159" s="51" t="s">
        <v>457</v>
      </c>
      <c r="D159" s="163">
        <f>'Orçamento Sintético'!G158</f>
        <v>9602.15</v>
      </c>
      <c r="E159" s="181"/>
      <c r="F159" s="179"/>
      <c r="G159" s="180"/>
      <c r="H159" s="181"/>
      <c r="I159" s="179"/>
      <c r="J159" s="180"/>
      <c r="K159" s="181"/>
      <c r="L159" s="179"/>
      <c r="M159" s="180"/>
      <c r="N159" s="181"/>
      <c r="O159" s="179"/>
      <c r="P159" s="213">
        <v>0.5</v>
      </c>
      <c r="Q159" s="207">
        <v>0.5</v>
      </c>
      <c r="R159" s="179"/>
      <c r="S159" s="180"/>
      <c r="T159" s="68"/>
      <c r="U159" s="68"/>
      <c r="V159" s="68"/>
      <c r="W159" s="68"/>
      <c r="X159" s="68"/>
      <c r="Y159" s="68"/>
      <c r="Z159" s="68"/>
      <c r="AA159" s="68"/>
      <c r="AB159" s="68"/>
      <c r="AC159" s="68"/>
      <c r="AD159" s="68"/>
      <c r="AE159" s="68"/>
      <c r="AF159" s="68"/>
      <c r="AG159" s="68"/>
      <c r="AH159" s="68"/>
      <c r="AI159" s="68"/>
    </row>
    <row r="160" spans="1:35" s="64" customFormat="1" ht="39.950000000000003" customHeight="1" thickBot="1" x14ac:dyDescent="0.25">
      <c r="A160" s="50" t="s">
        <v>437</v>
      </c>
      <c r="B160" s="107" t="s">
        <v>459</v>
      </c>
      <c r="C160" s="83" t="s">
        <v>253</v>
      </c>
      <c r="D160" s="161">
        <f>'Orçamento Sintético'!G159</f>
        <v>1402.87</v>
      </c>
      <c r="E160" s="181"/>
      <c r="F160" s="179"/>
      <c r="G160" s="180"/>
      <c r="H160" s="181"/>
      <c r="I160" s="179"/>
      <c r="J160" s="180"/>
      <c r="K160" s="181"/>
      <c r="L160" s="179"/>
      <c r="M160" s="180"/>
      <c r="N160" s="181"/>
      <c r="O160" s="179"/>
      <c r="P160" s="180"/>
      <c r="Q160" s="207">
        <v>1</v>
      </c>
      <c r="R160" s="179"/>
      <c r="S160" s="180"/>
      <c r="T160" s="68"/>
      <c r="U160" s="68"/>
      <c r="V160" s="68"/>
      <c r="W160" s="68"/>
      <c r="X160" s="68"/>
      <c r="Y160" s="68"/>
      <c r="Z160" s="68"/>
      <c r="AA160" s="68"/>
      <c r="AB160" s="68"/>
      <c r="AC160" s="68"/>
      <c r="AD160" s="68"/>
      <c r="AE160" s="68"/>
      <c r="AF160" s="68"/>
      <c r="AG160" s="68"/>
      <c r="AH160" s="68"/>
      <c r="AI160" s="68"/>
    </row>
    <row r="161" spans="1:35" s="9" customFormat="1" ht="30" customHeight="1" thickBot="1" x14ac:dyDescent="0.25">
      <c r="A161" s="60" t="s">
        <v>438</v>
      </c>
      <c r="B161" s="61"/>
      <c r="C161" s="177" t="s">
        <v>461</v>
      </c>
      <c r="D161" s="162">
        <f>SUM(D162:D163)</f>
        <v>19207.84</v>
      </c>
      <c r="E161" s="286">
        <f>SUM(E162:G162)*$D$162+SUM(E163:G163)*$D$163</f>
        <v>0</v>
      </c>
      <c r="F161" s="287"/>
      <c r="G161" s="185">
        <f>E161/$D$161</f>
        <v>0</v>
      </c>
      <c r="H161" s="286">
        <f>SUM(H162:J162)*$D$162+SUM(H163:J163)*$D$163</f>
        <v>0</v>
      </c>
      <c r="I161" s="287"/>
      <c r="J161" s="185">
        <f>H161/$D$161</f>
        <v>0</v>
      </c>
      <c r="K161" s="286">
        <f>SUM(K162:M162)*$D$162+SUM(K163:M163)*$D$163</f>
        <v>0</v>
      </c>
      <c r="L161" s="287"/>
      <c r="M161" s="185">
        <f>K161/$D$161</f>
        <v>0</v>
      </c>
      <c r="N161" s="288">
        <f>SUM(N162:P162)*$D$162+SUM(N163:P163)*$D$163</f>
        <v>9603.92</v>
      </c>
      <c r="O161" s="289"/>
      <c r="P161" s="215">
        <f>N161/$D$161</f>
        <v>0.5</v>
      </c>
      <c r="Q161" s="288">
        <f>SUM(Q162:S162)*$D$162+SUM(Q163:S163)*$D$163</f>
        <v>9603.92</v>
      </c>
      <c r="R161" s="289"/>
      <c r="S161" s="215">
        <f>Q161/$D$161</f>
        <v>0.5</v>
      </c>
      <c r="T161" s="68"/>
      <c r="U161" s="68"/>
      <c r="V161" s="68"/>
      <c r="W161" s="68"/>
      <c r="X161" s="68"/>
      <c r="Y161" s="68"/>
      <c r="Z161" s="68"/>
      <c r="AA161" s="68"/>
      <c r="AB161" s="68"/>
      <c r="AC161" s="68"/>
      <c r="AD161" s="68"/>
      <c r="AE161" s="68"/>
      <c r="AF161" s="68"/>
      <c r="AG161" s="68"/>
      <c r="AH161" s="68"/>
      <c r="AI161" s="68"/>
    </row>
    <row r="162" spans="1:35" s="7" customFormat="1" ht="39.950000000000003" customHeight="1" x14ac:dyDescent="0.2">
      <c r="A162" s="50" t="s">
        <v>439</v>
      </c>
      <c r="B162" s="174" t="s">
        <v>84</v>
      </c>
      <c r="C162" s="51" t="s">
        <v>460</v>
      </c>
      <c r="D162" s="163">
        <f>'Orçamento Sintético'!G161</f>
        <v>13286.41</v>
      </c>
      <c r="E162" s="181"/>
      <c r="F162" s="179"/>
      <c r="G162" s="180"/>
      <c r="H162" s="181"/>
      <c r="I162" s="179"/>
      <c r="J162" s="180"/>
      <c r="K162" s="181"/>
      <c r="L162" s="179"/>
      <c r="M162" s="180"/>
      <c r="N162" s="181"/>
      <c r="O162" s="179"/>
      <c r="P162" s="213">
        <v>0.5</v>
      </c>
      <c r="Q162" s="207">
        <v>0.5</v>
      </c>
      <c r="R162" s="179"/>
      <c r="S162" s="180"/>
      <c r="T162" s="68"/>
      <c r="U162" s="68"/>
      <c r="V162" s="68"/>
      <c r="W162" s="68"/>
      <c r="X162" s="68"/>
      <c r="Y162" s="68"/>
      <c r="Z162" s="68"/>
      <c r="AA162" s="68"/>
      <c r="AB162" s="68"/>
      <c r="AC162" s="68"/>
      <c r="AD162" s="68"/>
      <c r="AE162" s="68"/>
      <c r="AF162" s="68"/>
      <c r="AG162" s="68"/>
      <c r="AH162" s="68"/>
      <c r="AI162" s="68"/>
    </row>
    <row r="163" spans="1:35" s="64" customFormat="1" ht="39.950000000000003" customHeight="1" thickBot="1" x14ac:dyDescent="0.25">
      <c r="A163" s="50" t="s">
        <v>440</v>
      </c>
      <c r="B163" s="107" t="s">
        <v>459</v>
      </c>
      <c r="C163" s="83" t="s">
        <v>253</v>
      </c>
      <c r="D163" s="161">
        <f>'Orçamento Sintético'!G162</f>
        <v>5921.43</v>
      </c>
      <c r="E163" s="181"/>
      <c r="F163" s="179"/>
      <c r="G163" s="180"/>
      <c r="H163" s="181"/>
      <c r="I163" s="179"/>
      <c r="J163" s="180"/>
      <c r="K163" s="181"/>
      <c r="L163" s="179"/>
      <c r="M163" s="180"/>
      <c r="N163" s="181"/>
      <c r="O163" s="179"/>
      <c r="P163" s="213">
        <v>0.5</v>
      </c>
      <c r="Q163" s="207">
        <v>0.5</v>
      </c>
      <c r="R163" s="179"/>
      <c r="S163" s="180"/>
      <c r="T163" s="68"/>
      <c r="U163" s="68"/>
      <c r="V163" s="68"/>
      <c r="W163" s="68"/>
      <c r="X163" s="68"/>
      <c r="Y163" s="68"/>
      <c r="Z163" s="68"/>
      <c r="AA163" s="68"/>
      <c r="AB163" s="68"/>
      <c r="AC163" s="68"/>
      <c r="AD163" s="68"/>
      <c r="AE163" s="68"/>
      <c r="AF163" s="68"/>
      <c r="AG163" s="68"/>
      <c r="AH163" s="68"/>
      <c r="AI163" s="68"/>
    </row>
    <row r="164" spans="1:35" s="9" customFormat="1" ht="30" customHeight="1" thickBot="1" x14ac:dyDescent="0.25">
      <c r="A164" s="10">
        <v>14</v>
      </c>
      <c r="B164" s="10"/>
      <c r="C164" s="155" t="s">
        <v>88</v>
      </c>
      <c r="D164" s="157">
        <f>SUM(D165:D166)</f>
        <v>1632.81</v>
      </c>
      <c r="E164" s="286">
        <f>SUM(E165:G165)*$D$165+SUM(E166:G166)*$D$166</f>
        <v>0</v>
      </c>
      <c r="F164" s="287"/>
      <c r="G164" s="185">
        <f>E164/$D$164</f>
        <v>0</v>
      </c>
      <c r="H164" s="286">
        <f>SUM(H165:J165)*$D$165+SUM(H166:J166)*$D$166</f>
        <v>0</v>
      </c>
      <c r="I164" s="287"/>
      <c r="J164" s="185">
        <f>H164/$D$164</f>
        <v>0</v>
      </c>
      <c r="K164" s="282">
        <f>SUM(K165:M165)*$D$165+SUM(K166:M166)*$D$166</f>
        <v>1632.81</v>
      </c>
      <c r="L164" s="283"/>
      <c r="M164" s="214">
        <f>K164/$D$164</f>
        <v>1</v>
      </c>
      <c r="N164" s="286">
        <f>SUM(N165:P165)*$D$165+SUM(N166:P166)*$D$166</f>
        <v>0</v>
      </c>
      <c r="O164" s="287"/>
      <c r="P164" s="185">
        <f>N164/$D$164</f>
        <v>0</v>
      </c>
      <c r="Q164" s="286">
        <f>SUM(Q165:S165)*$D$165+SUM(Q166:S166)*$D$166</f>
        <v>0</v>
      </c>
      <c r="R164" s="287"/>
      <c r="S164" s="185">
        <f>Q164/$D$164</f>
        <v>0</v>
      </c>
      <c r="T164" s="68"/>
      <c r="U164" s="247">
        <f>E164+H164+K164+N164+Q164</f>
        <v>1632.81</v>
      </c>
      <c r="V164" s="68"/>
      <c r="W164" s="68"/>
      <c r="X164" s="68"/>
      <c r="Y164" s="68"/>
      <c r="Z164" s="68"/>
      <c r="AA164" s="68"/>
      <c r="AB164" s="68"/>
      <c r="AC164" s="68"/>
      <c r="AD164" s="68"/>
      <c r="AE164" s="68"/>
      <c r="AF164" s="68"/>
      <c r="AG164" s="68"/>
      <c r="AH164" s="68"/>
      <c r="AI164" s="68"/>
    </row>
    <row r="165" spans="1:35" s="7" customFormat="1" ht="39.950000000000003" customHeight="1" x14ac:dyDescent="0.2">
      <c r="A165" s="50" t="s">
        <v>448</v>
      </c>
      <c r="B165" s="133" t="s">
        <v>463</v>
      </c>
      <c r="C165" s="95" t="s">
        <v>359</v>
      </c>
      <c r="D165" s="159">
        <f>'Orçamento Sintético'!G164</f>
        <v>317.44</v>
      </c>
      <c r="E165" s="181"/>
      <c r="F165" s="179"/>
      <c r="G165" s="180"/>
      <c r="H165" s="181"/>
      <c r="I165" s="179"/>
      <c r="J165" s="180"/>
      <c r="K165" s="181"/>
      <c r="L165" s="179"/>
      <c r="M165" s="213">
        <v>1</v>
      </c>
      <c r="N165" s="181"/>
      <c r="O165" s="179"/>
      <c r="P165" s="180"/>
      <c r="Q165" s="181"/>
      <c r="R165" s="179"/>
      <c r="S165" s="180"/>
      <c r="T165" s="68"/>
      <c r="U165" s="68"/>
      <c r="V165" s="68"/>
      <c r="W165" s="68"/>
      <c r="X165" s="68"/>
      <c r="Y165" s="68"/>
      <c r="Z165" s="68"/>
      <c r="AA165" s="68"/>
      <c r="AB165" s="68"/>
      <c r="AC165" s="68"/>
      <c r="AD165" s="68"/>
      <c r="AE165" s="68"/>
      <c r="AF165" s="68"/>
      <c r="AG165" s="68"/>
      <c r="AH165" s="68"/>
      <c r="AI165" s="68"/>
    </row>
    <row r="166" spans="1:35" s="7" customFormat="1" ht="60" customHeight="1" thickBot="1" x14ac:dyDescent="0.25">
      <c r="A166" s="50" t="s">
        <v>453</v>
      </c>
      <c r="B166" s="191">
        <v>90406</v>
      </c>
      <c r="C166" s="72" t="s">
        <v>89</v>
      </c>
      <c r="D166" s="164">
        <f>'Orçamento Sintético'!G165</f>
        <v>1315.37</v>
      </c>
      <c r="E166" s="181"/>
      <c r="F166" s="179"/>
      <c r="G166" s="180"/>
      <c r="H166" s="181"/>
      <c r="I166" s="179"/>
      <c r="J166" s="180"/>
      <c r="K166" s="181"/>
      <c r="L166" s="179"/>
      <c r="M166" s="213">
        <v>1</v>
      </c>
      <c r="N166" s="181"/>
      <c r="O166" s="179"/>
      <c r="P166" s="180"/>
      <c r="Q166" s="181"/>
      <c r="R166" s="179"/>
      <c r="S166" s="180"/>
      <c r="T166" s="68"/>
      <c r="U166" s="68"/>
      <c r="V166" s="68"/>
      <c r="W166" s="68"/>
      <c r="X166" s="68"/>
      <c r="Y166" s="68"/>
      <c r="Z166" s="68"/>
      <c r="AA166" s="68"/>
      <c r="AB166" s="68"/>
      <c r="AC166" s="68"/>
      <c r="AD166" s="68"/>
      <c r="AE166" s="68"/>
      <c r="AF166" s="68"/>
      <c r="AG166" s="68"/>
      <c r="AH166" s="68"/>
      <c r="AI166" s="68"/>
    </row>
    <row r="167" spans="1:35" s="9" customFormat="1" ht="30" customHeight="1" thickBot="1" x14ac:dyDescent="0.25">
      <c r="A167" s="10">
        <v>15</v>
      </c>
      <c r="B167" s="10"/>
      <c r="C167" s="155" t="s">
        <v>90</v>
      </c>
      <c r="D167" s="157">
        <f>D168+D176+D184</f>
        <v>16359.349999999999</v>
      </c>
      <c r="E167" s="286">
        <f>E168+E176+E184</f>
        <v>0</v>
      </c>
      <c r="F167" s="287"/>
      <c r="G167" s="185">
        <f>E167/$D$167</f>
        <v>0</v>
      </c>
      <c r="H167" s="286">
        <f>H168+H176+H184</f>
        <v>0</v>
      </c>
      <c r="I167" s="287"/>
      <c r="J167" s="185">
        <f>H167/$D$167</f>
        <v>0</v>
      </c>
      <c r="K167" s="286">
        <f>K168+K176+K184</f>
        <v>0</v>
      </c>
      <c r="L167" s="287"/>
      <c r="M167" s="185">
        <f>K167/$D$167</f>
        <v>0</v>
      </c>
      <c r="N167" s="282">
        <f>N168+N176+N184</f>
        <v>16359.349999999999</v>
      </c>
      <c r="O167" s="283"/>
      <c r="P167" s="214">
        <f>N167/$D$167</f>
        <v>1</v>
      </c>
      <c r="Q167" s="286">
        <f>Q168+Q176+Q184</f>
        <v>0</v>
      </c>
      <c r="R167" s="287"/>
      <c r="S167" s="185">
        <f>Q167/$D$167</f>
        <v>0</v>
      </c>
      <c r="T167" s="68"/>
      <c r="U167" s="247">
        <f>E167+H167+K167+N167+Q167</f>
        <v>16359.349999999999</v>
      </c>
      <c r="V167" s="68"/>
      <c r="W167" s="68"/>
      <c r="X167" s="68"/>
      <c r="Y167" s="68"/>
      <c r="Z167" s="68"/>
      <c r="AA167" s="68"/>
      <c r="AB167" s="68"/>
      <c r="AC167" s="68"/>
      <c r="AD167" s="68"/>
      <c r="AE167" s="68"/>
      <c r="AF167" s="68"/>
      <c r="AG167" s="68"/>
      <c r="AH167" s="68"/>
      <c r="AI167" s="68"/>
    </row>
    <row r="168" spans="1:35" s="9" customFormat="1" ht="30" customHeight="1" thickBot="1" x14ac:dyDescent="0.25">
      <c r="A168" s="60" t="s">
        <v>462</v>
      </c>
      <c r="B168" s="61"/>
      <c r="C168" s="177" t="s">
        <v>467</v>
      </c>
      <c r="D168" s="162">
        <f>SUM(D169:D175)</f>
        <v>12915.56</v>
      </c>
      <c r="E168" s="286">
        <f>SUM(E169:G169)*$D$169+SUM(E170:G170)*$D$170+SUM(E171:G171)*$D$171+SUM(E172:G172)*$D$172+SUM(E173:G173)*$D$173+SUM(E174:G174)*$D$174+SUM(E175:G175)*$D$175</f>
        <v>0</v>
      </c>
      <c r="F168" s="287"/>
      <c r="G168" s="185">
        <f>E168/$D$168</f>
        <v>0</v>
      </c>
      <c r="H168" s="286">
        <f>SUM(H169:J169)*$D$169+SUM(H170:J170)*$D$170+SUM(H171:J171)*$D$171+SUM(H172:J172)*$D$172+SUM(H173:J173)*$D$173+SUM(H174:J174)*$D$174+SUM(H175:J175)*$D$175</f>
        <v>0</v>
      </c>
      <c r="I168" s="287"/>
      <c r="J168" s="185">
        <f>H168/$D$168</f>
        <v>0</v>
      </c>
      <c r="K168" s="286">
        <f>SUM(K169:M169)*$D$169+SUM(K170:M170)*$D$170+SUM(K171:M171)*$D$171+SUM(K172:M172)*$D$172+SUM(K173:M173)*$D$173+SUM(K174:M174)*$D$174+SUM(K175:M175)*$D$175</f>
        <v>0</v>
      </c>
      <c r="L168" s="287"/>
      <c r="M168" s="185">
        <f>K168/$D$168</f>
        <v>0</v>
      </c>
      <c r="N168" s="288">
        <f>SUM(N169:P169)*$D$169+SUM(N170:P170)*$D$170+SUM(N171:P171)*$D$171+SUM(N172:P172)*$D$172+SUM(N173:P173)*$D$173+SUM(N174:P174)*$D$174+SUM(N175:P175)*$D$175</f>
        <v>12915.56</v>
      </c>
      <c r="O168" s="289"/>
      <c r="P168" s="215">
        <f>N168/$D$168</f>
        <v>1</v>
      </c>
      <c r="Q168" s="286">
        <f>SUM(Q169:S169)*$D$169+SUM(Q170:S170)*$D$170+SUM(Q171:S171)*$D$171+SUM(Q172:S172)*$D$172+SUM(Q173:S173)*$D$173+SUM(Q174:S174)*$D$174+SUM(Q175:S175)*$D$175</f>
        <v>0</v>
      </c>
      <c r="R168" s="287"/>
      <c r="S168" s="185">
        <f>Q168/$D$168</f>
        <v>0</v>
      </c>
      <c r="T168" s="68"/>
      <c r="U168" s="68"/>
      <c r="V168" s="68"/>
      <c r="W168" s="68"/>
      <c r="X168" s="68"/>
      <c r="Y168" s="68"/>
      <c r="Z168" s="68"/>
      <c r="AA168" s="68"/>
      <c r="AB168" s="68"/>
      <c r="AC168" s="68"/>
      <c r="AD168" s="68"/>
      <c r="AE168" s="68"/>
      <c r="AF168" s="68"/>
      <c r="AG168" s="68"/>
      <c r="AH168" s="68"/>
      <c r="AI168" s="68"/>
    </row>
    <row r="169" spans="1:35" s="7" customFormat="1" ht="39.950000000000003" customHeight="1" x14ac:dyDescent="0.2">
      <c r="A169" s="50" t="s">
        <v>797</v>
      </c>
      <c r="B169" s="174">
        <v>87879</v>
      </c>
      <c r="C169" s="51" t="s">
        <v>85</v>
      </c>
      <c r="D169" s="158">
        <f>'Orçamento Sintético'!G168</f>
        <v>241.9</v>
      </c>
      <c r="E169" s="181"/>
      <c r="F169" s="179"/>
      <c r="G169" s="180"/>
      <c r="H169" s="181"/>
      <c r="I169" s="179"/>
      <c r="J169" s="180"/>
      <c r="K169" s="181"/>
      <c r="L169" s="179"/>
      <c r="M169" s="180"/>
      <c r="N169" s="181"/>
      <c r="O169" s="210">
        <v>1</v>
      </c>
      <c r="P169" s="180"/>
      <c r="Q169" s="181"/>
      <c r="R169" s="179"/>
      <c r="S169" s="180"/>
      <c r="T169" s="68"/>
      <c r="U169" s="68"/>
      <c r="V169" s="68"/>
      <c r="W169" s="68"/>
      <c r="X169" s="68"/>
      <c r="Y169" s="68"/>
      <c r="Z169" s="68"/>
      <c r="AA169" s="68"/>
      <c r="AB169" s="68"/>
      <c r="AC169" s="68"/>
      <c r="AD169" s="68"/>
      <c r="AE169" s="68"/>
      <c r="AF169" s="68"/>
      <c r="AG169" s="68"/>
      <c r="AH169" s="68"/>
      <c r="AI169" s="68"/>
    </row>
    <row r="170" spans="1:35" s="7" customFormat="1" ht="69.95" customHeight="1" x14ac:dyDescent="0.2">
      <c r="A170" s="50" t="s">
        <v>798</v>
      </c>
      <c r="B170" s="191">
        <v>87535</v>
      </c>
      <c r="C170" s="72" t="s">
        <v>149</v>
      </c>
      <c r="D170" s="158">
        <f>'Orçamento Sintético'!G169</f>
        <v>2345.86</v>
      </c>
      <c r="E170" s="181"/>
      <c r="F170" s="179"/>
      <c r="G170" s="180"/>
      <c r="H170" s="181"/>
      <c r="I170" s="179"/>
      <c r="J170" s="180"/>
      <c r="K170" s="181"/>
      <c r="L170" s="179"/>
      <c r="M170" s="180"/>
      <c r="N170" s="181"/>
      <c r="O170" s="210">
        <v>1</v>
      </c>
      <c r="P170" s="180"/>
      <c r="Q170" s="181"/>
      <c r="R170" s="179"/>
      <c r="S170" s="180"/>
      <c r="T170" s="68"/>
      <c r="U170" s="68"/>
      <c r="V170" s="68"/>
      <c r="W170" s="68"/>
      <c r="X170" s="68"/>
      <c r="Y170" s="68"/>
      <c r="Z170" s="68"/>
      <c r="AA170" s="68"/>
      <c r="AB170" s="68"/>
      <c r="AC170" s="68"/>
      <c r="AD170" s="68"/>
      <c r="AE170" s="68"/>
      <c r="AF170" s="68"/>
      <c r="AG170" s="68"/>
      <c r="AH170" s="68"/>
      <c r="AI170" s="68"/>
    </row>
    <row r="171" spans="1:35" s="79" customFormat="1" ht="60" customHeight="1" x14ac:dyDescent="0.2">
      <c r="A171" s="50" t="s">
        <v>799</v>
      </c>
      <c r="B171" s="196">
        <v>87682</v>
      </c>
      <c r="C171" s="77" t="s">
        <v>150</v>
      </c>
      <c r="D171" s="166">
        <f>'Orçamento Sintético'!G170</f>
        <v>543.42999999999995</v>
      </c>
      <c r="E171" s="181"/>
      <c r="F171" s="179"/>
      <c r="G171" s="180"/>
      <c r="H171" s="181"/>
      <c r="I171" s="179"/>
      <c r="J171" s="180"/>
      <c r="K171" s="181"/>
      <c r="L171" s="179"/>
      <c r="M171" s="180"/>
      <c r="N171" s="181"/>
      <c r="O171" s="210">
        <v>1</v>
      </c>
      <c r="P171" s="180"/>
      <c r="Q171" s="181"/>
      <c r="R171" s="179"/>
      <c r="S171" s="180"/>
      <c r="T171" s="68"/>
      <c r="U171" s="68"/>
      <c r="V171" s="68"/>
      <c r="W171" s="68"/>
      <c r="X171" s="68"/>
      <c r="Y171" s="68"/>
      <c r="Z171" s="68"/>
      <c r="AA171" s="68"/>
      <c r="AB171" s="68"/>
      <c r="AC171" s="68"/>
      <c r="AD171" s="68"/>
      <c r="AE171" s="68"/>
      <c r="AF171" s="68"/>
      <c r="AG171" s="68"/>
      <c r="AH171" s="68"/>
      <c r="AI171" s="68"/>
    </row>
    <row r="172" spans="1:35" s="7" customFormat="1" ht="60" customHeight="1" x14ac:dyDescent="0.2">
      <c r="A172" s="50" t="s">
        <v>800</v>
      </c>
      <c r="B172" s="196" t="s">
        <v>91</v>
      </c>
      <c r="C172" s="93" t="s">
        <v>255</v>
      </c>
      <c r="D172" s="166">
        <f>'Orçamento Sintético'!G171</f>
        <v>6374.35</v>
      </c>
      <c r="E172" s="181"/>
      <c r="F172" s="179"/>
      <c r="G172" s="180"/>
      <c r="H172" s="181"/>
      <c r="I172" s="179"/>
      <c r="J172" s="180"/>
      <c r="K172" s="181"/>
      <c r="L172" s="179"/>
      <c r="M172" s="180"/>
      <c r="N172" s="181"/>
      <c r="O172" s="179"/>
      <c r="P172" s="213">
        <v>1</v>
      </c>
      <c r="Q172" s="181"/>
      <c r="R172" s="179"/>
      <c r="S172" s="180"/>
      <c r="T172" s="68"/>
      <c r="U172" s="68"/>
      <c r="V172" s="68"/>
      <c r="W172" s="68"/>
      <c r="X172" s="68"/>
      <c r="Y172" s="68"/>
      <c r="Z172" s="68"/>
      <c r="AA172" s="68"/>
      <c r="AB172" s="68"/>
      <c r="AC172" s="68"/>
      <c r="AD172" s="68"/>
      <c r="AE172" s="68"/>
      <c r="AF172" s="68"/>
      <c r="AG172" s="68"/>
      <c r="AH172" s="68"/>
      <c r="AI172" s="68"/>
    </row>
    <row r="173" spans="1:35" s="7" customFormat="1" ht="60" customHeight="1" x14ac:dyDescent="0.2">
      <c r="A173" s="50" t="s">
        <v>801</v>
      </c>
      <c r="B173" s="196" t="s">
        <v>92</v>
      </c>
      <c r="C173" s="93" t="s">
        <v>256</v>
      </c>
      <c r="D173" s="166">
        <f>'Orçamento Sintético'!G172</f>
        <v>504.3</v>
      </c>
      <c r="E173" s="181"/>
      <c r="F173" s="179"/>
      <c r="G173" s="180"/>
      <c r="H173" s="181"/>
      <c r="I173" s="179"/>
      <c r="J173" s="180"/>
      <c r="K173" s="181"/>
      <c r="L173" s="179"/>
      <c r="M173" s="180"/>
      <c r="N173" s="181"/>
      <c r="O173" s="179"/>
      <c r="P173" s="213">
        <v>1</v>
      </c>
      <c r="Q173" s="181"/>
      <c r="R173" s="179"/>
      <c r="S173" s="180"/>
      <c r="T173" s="68"/>
      <c r="U173" s="68"/>
      <c r="V173" s="68"/>
      <c r="W173" s="68"/>
      <c r="X173" s="68"/>
      <c r="Y173" s="68"/>
      <c r="Z173" s="68"/>
      <c r="AA173" s="68"/>
      <c r="AB173" s="68"/>
      <c r="AC173" s="68"/>
      <c r="AD173" s="68"/>
      <c r="AE173" s="68"/>
      <c r="AF173" s="68"/>
      <c r="AG173" s="68"/>
      <c r="AH173" s="68"/>
      <c r="AI173" s="68"/>
    </row>
    <row r="174" spans="1:35" s="7" customFormat="1" ht="39.950000000000003" customHeight="1" x14ac:dyDescent="0.2">
      <c r="A174" s="50" t="s">
        <v>802</v>
      </c>
      <c r="B174" s="174">
        <v>98565</v>
      </c>
      <c r="C174" s="51" t="s">
        <v>93</v>
      </c>
      <c r="D174" s="163">
        <f>'Orçamento Sintético'!G173</f>
        <v>550.75</v>
      </c>
      <c r="E174" s="181"/>
      <c r="F174" s="179"/>
      <c r="G174" s="180"/>
      <c r="H174" s="181"/>
      <c r="I174" s="179"/>
      <c r="J174" s="180"/>
      <c r="K174" s="181"/>
      <c r="L174" s="179"/>
      <c r="M174" s="180"/>
      <c r="N174" s="181"/>
      <c r="O174" s="179"/>
      <c r="P174" s="213">
        <v>1</v>
      </c>
      <c r="Q174" s="181"/>
      <c r="R174" s="179"/>
      <c r="S174" s="180"/>
      <c r="T174" s="68"/>
      <c r="U174" s="68"/>
      <c r="V174" s="68"/>
      <c r="W174" s="68"/>
      <c r="X174" s="68"/>
      <c r="Y174" s="68"/>
      <c r="Z174" s="68"/>
      <c r="AA174" s="68"/>
      <c r="AB174" s="68"/>
      <c r="AC174" s="68"/>
      <c r="AD174" s="68"/>
      <c r="AE174" s="68"/>
      <c r="AF174" s="68"/>
      <c r="AG174" s="68"/>
      <c r="AH174" s="68"/>
      <c r="AI174" s="68"/>
    </row>
    <row r="175" spans="1:35" s="7" customFormat="1" ht="39.950000000000003" customHeight="1" thickBot="1" x14ac:dyDescent="0.25">
      <c r="A175" s="50" t="s">
        <v>803</v>
      </c>
      <c r="B175" s="174">
        <v>98564</v>
      </c>
      <c r="C175" s="51" t="s">
        <v>94</v>
      </c>
      <c r="D175" s="163">
        <f>'Orçamento Sintético'!G174</f>
        <v>2354.9699999999998</v>
      </c>
      <c r="E175" s="181"/>
      <c r="F175" s="179"/>
      <c r="G175" s="180"/>
      <c r="H175" s="181"/>
      <c r="I175" s="179"/>
      <c r="J175" s="180"/>
      <c r="K175" s="181"/>
      <c r="L175" s="179"/>
      <c r="M175" s="180"/>
      <c r="N175" s="181"/>
      <c r="O175" s="179"/>
      <c r="P175" s="213">
        <v>1</v>
      </c>
      <c r="Q175" s="181"/>
      <c r="R175" s="179"/>
      <c r="S175" s="180"/>
      <c r="T175" s="68"/>
      <c r="U175" s="68"/>
      <c r="V175" s="68"/>
      <c r="W175" s="68"/>
      <c r="X175" s="68"/>
      <c r="Y175" s="68"/>
      <c r="Z175" s="68"/>
      <c r="AA175" s="68"/>
      <c r="AB175" s="68"/>
      <c r="AC175" s="68"/>
      <c r="AD175" s="68"/>
      <c r="AE175" s="68"/>
      <c r="AF175" s="68"/>
      <c r="AG175" s="68"/>
      <c r="AH175" s="68"/>
      <c r="AI175" s="68"/>
    </row>
    <row r="176" spans="1:35" s="9" customFormat="1" ht="30" customHeight="1" thickBot="1" x14ac:dyDescent="0.25">
      <c r="A176" s="60" t="s">
        <v>464</v>
      </c>
      <c r="B176" s="61"/>
      <c r="C176" s="177" t="s">
        <v>473</v>
      </c>
      <c r="D176" s="162">
        <f>SUM(D177:D183)</f>
        <v>3021.8899999999994</v>
      </c>
      <c r="E176" s="286">
        <f>SUM(E177:G177)*$D$177+SUM(E178:G178)*$D$178+SUM(E179:G179)*$D$179+SUM(E180:G180)*$D$180+SUM(E181:G181)*$D$181+SUM(E182:G182)*$D$182+SUM(E183:G183)*$D$183</f>
        <v>0</v>
      </c>
      <c r="F176" s="287"/>
      <c r="G176" s="185">
        <f>E176/$D$176</f>
        <v>0</v>
      </c>
      <c r="H176" s="286">
        <f>SUM(H177:J177)*$D$177+SUM(H178:J178)*$D$178+SUM(H179:J179)*$D$179+SUM(H180:J180)*$D$180+SUM(H181:J181)*$D$181+SUM(H182:J182)*$D$182+SUM(H183:J183)*$D$183</f>
        <v>0</v>
      </c>
      <c r="I176" s="287"/>
      <c r="J176" s="185">
        <f>H176/$D$176</f>
        <v>0</v>
      </c>
      <c r="K176" s="286">
        <f>SUM(K177:M177)*$D$177+SUM(K178:M178)*$D$178+SUM(K179:M179)*$D$179+SUM(K180:M180)*$D$180+SUM(K181:M181)*$D$181+SUM(K182:M182)*$D$182+SUM(K183:M183)*$D$183</f>
        <v>0</v>
      </c>
      <c r="L176" s="287"/>
      <c r="M176" s="185">
        <f>K176/$D$176</f>
        <v>0</v>
      </c>
      <c r="N176" s="288">
        <f>SUM(N177:P177)*$D$177+SUM(N178:P178)*$D$178+SUM(N179:P179)*$D$179+SUM(N180:P180)*$D$180+SUM(N181:P181)*$D$181+SUM(N182:P182)*$D$182+SUM(N183:P183)*$D$183</f>
        <v>3021.8899999999994</v>
      </c>
      <c r="O176" s="289"/>
      <c r="P176" s="215">
        <f>N176/$D$176</f>
        <v>1</v>
      </c>
      <c r="Q176" s="286">
        <f>SUM(Q177:S177)*$D$177+SUM(Q178:S178)*$D$178+SUM(Q179:S179)*$D$179+SUM(Q180:S180)*$D$180+SUM(Q181:S181)*$D$181+SUM(Q182:S182)*$D$182+SUM(Q183:S183)*$D$183</f>
        <v>0</v>
      </c>
      <c r="R176" s="287"/>
      <c r="S176" s="185">
        <f>Q176/$D$176</f>
        <v>0</v>
      </c>
      <c r="T176" s="68"/>
      <c r="U176" s="68"/>
      <c r="V176" s="68"/>
      <c r="W176" s="68"/>
      <c r="X176" s="68"/>
      <c r="Y176" s="68"/>
      <c r="Z176" s="68"/>
      <c r="AA176" s="68"/>
      <c r="AB176" s="68"/>
      <c r="AC176" s="68"/>
      <c r="AD176" s="68"/>
      <c r="AE176" s="68"/>
      <c r="AF176" s="68"/>
      <c r="AG176" s="68"/>
      <c r="AH176" s="68"/>
      <c r="AI176" s="68"/>
    </row>
    <row r="177" spans="1:35" s="7" customFormat="1" ht="39.950000000000003" customHeight="1" x14ac:dyDescent="0.2">
      <c r="A177" s="50" t="s">
        <v>804</v>
      </c>
      <c r="B177" s="174">
        <v>87879</v>
      </c>
      <c r="C177" s="51" t="s">
        <v>85</v>
      </c>
      <c r="D177" s="158">
        <f>'Orçamento Sintético'!G176</f>
        <v>41.63</v>
      </c>
      <c r="E177" s="181"/>
      <c r="F177" s="179"/>
      <c r="G177" s="180"/>
      <c r="H177" s="181"/>
      <c r="I177" s="179"/>
      <c r="J177" s="180"/>
      <c r="K177" s="181"/>
      <c r="L177" s="179"/>
      <c r="M177" s="180"/>
      <c r="N177" s="181"/>
      <c r="O177" s="210">
        <v>1</v>
      </c>
      <c r="P177" s="180"/>
      <c r="Q177" s="181"/>
      <c r="R177" s="179"/>
      <c r="S177" s="180"/>
      <c r="T177" s="68"/>
      <c r="U177" s="68"/>
      <c r="V177" s="68"/>
      <c r="W177" s="68"/>
      <c r="X177" s="68"/>
      <c r="Y177" s="68"/>
      <c r="Z177" s="68"/>
      <c r="AA177" s="68"/>
      <c r="AB177" s="68"/>
      <c r="AC177" s="68"/>
      <c r="AD177" s="68"/>
      <c r="AE177" s="68"/>
      <c r="AF177" s="68"/>
      <c r="AG177" s="68"/>
      <c r="AH177" s="68"/>
      <c r="AI177" s="68"/>
    </row>
    <row r="178" spans="1:35" s="7" customFormat="1" ht="69.95" customHeight="1" x14ac:dyDescent="0.2">
      <c r="A178" s="50" t="s">
        <v>805</v>
      </c>
      <c r="B178" s="191">
        <v>87535</v>
      </c>
      <c r="C178" s="72" t="s">
        <v>149</v>
      </c>
      <c r="D178" s="158">
        <f>'Orçamento Sintético'!G177</f>
        <v>403.76</v>
      </c>
      <c r="E178" s="181"/>
      <c r="F178" s="179"/>
      <c r="G178" s="180"/>
      <c r="H178" s="181"/>
      <c r="I178" s="179"/>
      <c r="J178" s="180"/>
      <c r="K178" s="181"/>
      <c r="L178" s="179"/>
      <c r="M178" s="180"/>
      <c r="N178" s="181"/>
      <c r="O178" s="210">
        <v>1</v>
      </c>
      <c r="P178" s="180"/>
      <c r="Q178" s="181"/>
      <c r="R178" s="179"/>
      <c r="S178" s="180"/>
      <c r="T178" s="68"/>
      <c r="U178" s="68"/>
      <c r="V178" s="68"/>
      <c r="W178" s="68"/>
      <c r="X178" s="68"/>
      <c r="Y178" s="68"/>
      <c r="Z178" s="68"/>
      <c r="AA178" s="68"/>
      <c r="AB178" s="68"/>
      <c r="AC178" s="68"/>
      <c r="AD178" s="68"/>
      <c r="AE178" s="68"/>
      <c r="AF178" s="68"/>
      <c r="AG178" s="68"/>
      <c r="AH178" s="68"/>
      <c r="AI178" s="68"/>
    </row>
    <row r="179" spans="1:35" s="79" customFormat="1" ht="60" customHeight="1" x14ac:dyDescent="0.2">
      <c r="A179" s="50" t="s">
        <v>806</v>
      </c>
      <c r="B179" s="196">
        <v>87682</v>
      </c>
      <c r="C179" s="77" t="s">
        <v>150</v>
      </c>
      <c r="D179" s="166">
        <f>'Orçamento Sintético'!G178</f>
        <v>230.14</v>
      </c>
      <c r="E179" s="181"/>
      <c r="F179" s="179"/>
      <c r="G179" s="180"/>
      <c r="H179" s="181"/>
      <c r="I179" s="179"/>
      <c r="J179" s="180"/>
      <c r="K179" s="181"/>
      <c r="L179" s="179"/>
      <c r="M179" s="180"/>
      <c r="N179" s="181"/>
      <c r="O179" s="210">
        <v>1</v>
      </c>
      <c r="P179" s="180"/>
      <c r="Q179" s="181"/>
      <c r="R179" s="179"/>
      <c r="S179" s="180"/>
      <c r="T179" s="68"/>
      <c r="U179" s="68"/>
      <c r="V179" s="68"/>
      <c r="W179" s="68"/>
      <c r="X179" s="68"/>
      <c r="Y179" s="68"/>
      <c r="Z179" s="68"/>
      <c r="AA179" s="68"/>
      <c r="AB179" s="68"/>
      <c r="AC179" s="68"/>
      <c r="AD179" s="68"/>
      <c r="AE179" s="68"/>
      <c r="AF179" s="68"/>
      <c r="AG179" s="68"/>
      <c r="AH179" s="68"/>
      <c r="AI179" s="68"/>
    </row>
    <row r="180" spans="1:35" s="7" customFormat="1" ht="60" customHeight="1" x14ac:dyDescent="0.2">
      <c r="A180" s="50" t="s">
        <v>807</v>
      </c>
      <c r="B180" s="191">
        <v>98546</v>
      </c>
      <c r="C180" s="77" t="s">
        <v>95</v>
      </c>
      <c r="D180" s="163">
        <f>'Orçamento Sintético'!G179</f>
        <v>1434.78</v>
      </c>
      <c r="E180" s="181"/>
      <c r="F180" s="179"/>
      <c r="G180" s="180"/>
      <c r="H180" s="181"/>
      <c r="I180" s="179"/>
      <c r="J180" s="180"/>
      <c r="K180" s="181"/>
      <c r="L180" s="179"/>
      <c r="M180" s="180"/>
      <c r="N180" s="181"/>
      <c r="O180" s="179"/>
      <c r="P180" s="213">
        <v>1</v>
      </c>
      <c r="Q180" s="181"/>
      <c r="R180" s="179"/>
      <c r="S180" s="180"/>
      <c r="T180" s="68"/>
      <c r="U180" s="68"/>
      <c r="V180" s="68"/>
      <c r="W180" s="68"/>
      <c r="X180" s="68"/>
      <c r="Y180" s="68"/>
      <c r="Z180" s="68"/>
      <c r="AA180" s="68"/>
      <c r="AB180" s="68"/>
      <c r="AC180" s="68"/>
      <c r="AD180" s="68"/>
      <c r="AE180" s="68"/>
      <c r="AF180" s="68"/>
      <c r="AG180" s="68"/>
      <c r="AH180" s="68"/>
      <c r="AI180" s="68"/>
    </row>
    <row r="181" spans="1:35" s="7" customFormat="1" ht="60" customHeight="1" x14ac:dyDescent="0.2">
      <c r="A181" s="50" t="s">
        <v>808</v>
      </c>
      <c r="B181" s="196" t="s">
        <v>92</v>
      </c>
      <c r="C181" s="93" t="s">
        <v>256</v>
      </c>
      <c r="D181" s="166">
        <f>'Orçamento Sintético'!G180</f>
        <v>168.1</v>
      </c>
      <c r="E181" s="181"/>
      <c r="F181" s="179"/>
      <c r="G181" s="180"/>
      <c r="H181" s="181"/>
      <c r="I181" s="179"/>
      <c r="J181" s="180"/>
      <c r="K181" s="181"/>
      <c r="L181" s="179"/>
      <c r="M181" s="180"/>
      <c r="N181" s="181"/>
      <c r="O181" s="179"/>
      <c r="P181" s="213">
        <v>1</v>
      </c>
      <c r="Q181" s="181"/>
      <c r="R181" s="179"/>
      <c r="S181" s="180"/>
      <c r="T181" s="68"/>
      <c r="U181" s="68"/>
      <c r="V181" s="68"/>
      <c r="W181" s="68"/>
      <c r="X181" s="68"/>
      <c r="Y181" s="68"/>
      <c r="Z181" s="68"/>
      <c r="AA181" s="68"/>
      <c r="AB181" s="68"/>
      <c r="AC181" s="68"/>
      <c r="AD181" s="68"/>
      <c r="AE181" s="68"/>
      <c r="AF181" s="68"/>
      <c r="AG181" s="68"/>
      <c r="AH181" s="68"/>
      <c r="AI181" s="68"/>
    </row>
    <row r="182" spans="1:35" s="7" customFormat="1" ht="39.950000000000003" customHeight="1" x14ac:dyDescent="0.2">
      <c r="A182" s="50" t="s">
        <v>809</v>
      </c>
      <c r="B182" s="174">
        <v>98565</v>
      </c>
      <c r="C182" s="51" t="s">
        <v>93</v>
      </c>
      <c r="D182" s="163">
        <f>'Orçamento Sintético'!G181</f>
        <v>233.24</v>
      </c>
      <c r="E182" s="181"/>
      <c r="F182" s="179"/>
      <c r="G182" s="180"/>
      <c r="H182" s="181"/>
      <c r="I182" s="179"/>
      <c r="J182" s="180"/>
      <c r="K182" s="181"/>
      <c r="L182" s="179"/>
      <c r="M182" s="180"/>
      <c r="N182" s="181"/>
      <c r="O182" s="179"/>
      <c r="P182" s="213">
        <v>1</v>
      </c>
      <c r="Q182" s="181"/>
      <c r="R182" s="179"/>
      <c r="S182" s="180"/>
      <c r="T182" s="68"/>
      <c r="U182" s="68"/>
      <c r="V182" s="68"/>
      <c r="W182" s="68"/>
      <c r="X182" s="68"/>
      <c r="Y182" s="68"/>
      <c r="Z182" s="68"/>
      <c r="AA182" s="68"/>
      <c r="AB182" s="68"/>
      <c r="AC182" s="68"/>
      <c r="AD182" s="68"/>
      <c r="AE182" s="68"/>
      <c r="AF182" s="68"/>
      <c r="AG182" s="68"/>
      <c r="AH182" s="68"/>
      <c r="AI182" s="68"/>
    </row>
    <row r="183" spans="1:35" s="7" customFormat="1" ht="39.950000000000003" customHeight="1" thickBot="1" x14ac:dyDescent="0.25">
      <c r="A183" s="50" t="s">
        <v>810</v>
      </c>
      <c r="B183" s="174">
        <v>98564</v>
      </c>
      <c r="C183" s="51" t="s">
        <v>94</v>
      </c>
      <c r="D183" s="163">
        <f>'Orçamento Sintético'!G182</f>
        <v>510.24</v>
      </c>
      <c r="E183" s="181"/>
      <c r="F183" s="179"/>
      <c r="G183" s="180"/>
      <c r="H183" s="181"/>
      <c r="I183" s="179"/>
      <c r="J183" s="180"/>
      <c r="K183" s="181"/>
      <c r="L183" s="179"/>
      <c r="M183" s="180"/>
      <c r="N183" s="181"/>
      <c r="O183" s="179"/>
      <c r="P183" s="213">
        <v>1</v>
      </c>
      <c r="Q183" s="181"/>
      <c r="R183" s="179"/>
      <c r="S183" s="180"/>
      <c r="T183" s="68"/>
      <c r="U183" s="68"/>
      <c r="V183" s="68"/>
      <c r="W183" s="68"/>
      <c r="X183" s="68"/>
      <c r="Y183" s="68"/>
      <c r="Z183" s="68"/>
      <c r="AA183" s="68"/>
      <c r="AB183" s="68"/>
      <c r="AC183" s="68"/>
      <c r="AD183" s="68"/>
      <c r="AE183" s="68"/>
      <c r="AF183" s="68"/>
      <c r="AG183" s="68"/>
      <c r="AH183" s="68"/>
      <c r="AI183" s="68"/>
    </row>
    <row r="184" spans="1:35" s="9" customFormat="1" ht="30" customHeight="1" thickBot="1" x14ac:dyDescent="0.25">
      <c r="A184" s="60" t="s">
        <v>811</v>
      </c>
      <c r="B184" s="61"/>
      <c r="C184" s="177" t="s">
        <v>479</v>
      </c>
      <c r="D184" s="162">
        <f>SUM(D185:D188)</f>
        <v>421.9</v>
      </c>
      <c r="E184" s="286">
        <f>SUM(E185:G185)*$D$185+SUM(E186:G186)*$D$186+SUM(E187:G187)*$D$187+SUM(E188:G188)*$D$188</f>
        <v>0</v>
      </c>
      <c r="F184" s="287"/>
      <c r="G184" s="185">
        <f>E184/$D$184</f>
        <v>0</v>
      </c>
      <c r="H184" s="286">
        <f>SUM(H185:J185)*$D$185+SUM(H186:J186)*$D$186+SUM(H187:J187)*$D$187+SUM(H188:J188)*$D$188</f>
        <v>0</v>
      </c>
      <c r="I184" s="287"/>
      <c r="J184" s="185">
        <f>H184/$D$184</f>
        <v>0</v>
      </c>
      <c r="K184" s="286">
        <f>SUM(K185:M185)*$D$185+SUM(K186:M186)*$D$186+SUM(K187:M187)*$D$187+SUM(K188:M188)*$D$188</f>
        <v>0</v>
      </c>
      <c r="L184" s="287"/>
      <c r="M184" s="185">
        <f>K184/$D$184</f>
        <v>0</v>
      </c>
      <c r="N184" s="288">
        <f>SUM(N185:P185)*$D$185+SUM(N186:P186)*$D$186+SUM(N187:P187)*$D$187+SUM(N188:P188)*$D$188</f>
        <v>421.9</v>
      </c>
      <c r="O184" s="289"/>
      <c r="P184" s="215">
        <f>N184/$D$184</f>
        <v>1</v>
      </c>
      <c r="Q184" s="286">
        <f>SUM(Q185:S185)*$D$185+SUM(Q186:S186)*$D$186+SUM(Q187:S187)*$D$187+SUM(Q188:S188)*$D$188</f>
        <v>0</v>
      </c>
      <c r="R184" s="287"/>
      <c r="S184" s="185">
        <f>Q184/$D$184</f>
        <v>0</v>
      </c>
      <c r="T184" s="68"/>
      <c r="U184" s="68"/>
      <c r="V184" s="68"/>
      <c r="W184" s="68"/>
      <c r="X184" s="68"/>
      <c r="Y184" s="68"/>
      <c r="Z184" s="68"/>
      <c r="AA184" s="68"/>
      <c r="AB184" s="68"/>
      <c r="AC184" s="68"/>
      <c r="AD184" s="68"/>
      <c r="AE184" s="68"/>
      <c r="AF184" s="68"/>
      <c r="AG184" s="68"/>
      <c r="AH184" s="68"/>
      <c r="AI184" s="68"/>
    </row>
    <row r="185" spans="1:35" s="79" customFormat="1" ht="60" customHeight="1" x14ac:dyDescent="0.2">
      <c r="A185" s="78" t="s">
        <v>812</v>
      </c>
      <c r="B185" s="196">
        <v>87682</v>
      </c>
      <c r="C185" s="77" t="s">
        <v>150</v>
      </c>
      <c r="D185" s="166">
        <f>'Orçamento Sintético'!G184</f>
        <v>72.38</v>
      </c>
      <c r="E185" s="181"/>
      <c r="F185" s="179"/>
      <c r="G185" s="180"/>
      <c r="H185" s="181"/>
      <c r="I185" s="179"/>
      <c r="J185" s="180"/>
      <c r="K185" s="181"/>
      <c r="L185" s="179"/>
      <c r="M185" s="180"/>
      <c r="N185" s="181"/>
      <c r="O185" s="179"/>
      <c r="P185" s="213">
        <v>1</v>
      </c>
      <c r="Q185" s="181"/>
      <c r="R185" s="179"/>
      <c r="S185" s="180"/>
      <c r="T185" s="68"/>
      <c r="U185" s="68"/>
      <c r="V185" s="68"/>
      <c r="W185" s="68"/>
      <c r="X185" s="68"/>
      <c r="Y185" s="68"/>
      <c r="Z185" s="68"/>
      <c r="AA185" s="68"/>
      <c r="AB185" s="68"/>
      <c r="AC185" s="68"/>
      <c r="AD185" s="68"/>
      <c r="AE185" s="68"/>
      <c r="AF185" s="68"/>
      <c r="AG185" s="68"/>
      <c r="AH185" s="68"/>
      <c r="AI185" s="68"/>
    </row>
    <row r="186" spans="1:35" s="7" customFormat="1" ht="60" customHeight="1" x14ac:dyDescent="0.2">
      <c r="A186" s="78" t="s">
        <v>813</v>
      </c>
      <c r="B186" s="191">
        <v>98546</v>
      </c>
      <c r="C186" s="77" t="s">
        <v>95</v>
      </c>
      <c r="D186" s="163">
        <f>'Orçamento Sintético'!G185</f>
        <v>230.77</v>
      </c>
      <c r="E186" s="181"/>
      <c r="F186" s="179"/>
      <c r="G186" s="180"/>
      <c r="H186" s="181"/>
      <c r="I186" s="179"/>
      <c r="J186" s="180"/>
      <c r="K186" s="181"/>
      <c r="L186" s="179"/>
      <c r="M186" s="180"/>
      <c r="N186" s="181"/>
      <c r="O186" s="179"/>
      <c r="P186" s="213">
        <v>1</v>
      </c>
      <c r="Q186" s="181"/>
      <c r="R186" s="179"/>
      <c r="S186" s="180"/>
      <c r="T186" s="68"/>
      <c r="U186" s="68"/>
      <c r="V186" s="68"/>
      <c r="W186" s="68"/>
      <c r="X186" s="68"/>
      <c r="Y186" s="68"/>
      <c r="Z186" s="68"/>
      <c r="AA186" s="68"/>
      <c r="AB186" s="68"/>
      <c r="AC186" s="68"/>
      <c r="AD186" s="68"/>
      <c r="AE186" s="68"/>
      <c r="AF186" s="68"/>
      <c r="AG186" s="68"/>
      <c r="AH186" s="68"/>
      <c r="AI186" s="68"/>
    </row>
    <row r="187" spans="1:35" s="7" customFormat="1" ht="39.950000000000003" customHeight="1" x14ac:dyDescent="0.2">
      <c r="A187" s="78" t="s">
        <v>814</v>
      </c>
      <c r="B187" s="174">
        <v>98565</v>
      </c>
      <c r="C187" s="51" t="s">
        <v>93</v>
      </c>
      <c r="D187" s="163">
        <f>'Orçamento Sintético'!G186</f>
        <v>73.349999999999994</v>
      </c>
      <c r="E187" s="181"/>
      <c r="F187" s="179"/>
      <c r="G187" s="180"/>
      <c r="H187" s="181"/>
      <c r="I187" s="179"/>
      <c r="J187" s="180"/>
      <c r="K187" s="181"/>
      <c r="L187" s="179"/>
      <c r="M187" s="180"/>
      <c r="N187" s="181"/>
      <c r="O187" s="179"/>
      <c r="P187" s="213">
        <v>1</v>
      </c>
      <c r="Q187" s="181"/>
      <c r="R187" s="179"/>
      <c r="S187" s="180"/>
      <c r="T187" s="68"/>
      <c r="U187" s="68"/>
      <c r="V187" s="68"/>
      <c r="W187" s="68"/>
      <c r="X187" s="68"/>
      <c r="Y187" s="68"/>
      <c r="Z187" s="68"/>
      <c r="AA187" s="68"/>
      <c r="AB187" s="68"/>
      <c r="AC187" s="68"/>
      <c r="AD187" s="68"/>
      <c r="AE187" s="68"/>
      <c r="AF187" s="68"/>
      <c r="AG187" s="68"/>
      <c r="AH187" s="68"/>
      <c r="AI187" s="68"/>
    </row>
    <row r="188" spans="1:35" s="7" customFormat="1" ht="39.950000000000003" customHeight="1" thickBot="1" x14ac:dyDescent="0.25">
      <c r="A188" s="78" t="s">
        <v>815</v>
      </c>
      <c r="B188" s="174">
        <v>98564</v>
      </c>
      <c r="C188" s="51" t="s">
        <v>94</v>
      </c>
      <c r="D188" s="163">
        <f>'Orçamento Sintético'!G187</f>
        <v>45.4</v>
      </c>
      <c r="E188" s="181"/>
      <c r="F188" s="179"/>
      <c r="G188" s="180"/>
      <c r="H188" s="181"/>
      <c r="I188" s="179"/>
      <c r="J188" s="180"/>
      <c r="K188" s="181"/>
      <c r="L188" s="179"/>
      <c r="M188" s="180"/>
      <c r="N188" s="181"/>
      <c r="O188" s="179"/>
      <c r="P188" s="213">
        <v>1</v>
      </c>
      <c r="Q188" s="181"/>
      <c r="R188" s="179"/>
      <c r="S188" s="180"/>
      <c r="T188" s="68"/>
      <c r="U188" s="68"/>
      <c r="V188" s="68"/>
      <c r="W188" s="68"/>
      <c r="X188" s="68"/>
      <c r="Y188" s="68"/>
      <c r="Z188" s="68"/>
      <c r="AA188" s="68"/>
      <c r="AB188" s="68"/>
      <c r="AC188" s="68"/>
      <c r="AD188" s="68"/>
      <c r="AE188" s="68"/>
      <c r="AF188" s="68"/>
      <c r="AG188" s="68"/>
      <c r="AH188" s="68"/>
      <c r="AI188" s="68"/>
    </row>
    <row r="189" spans="1:35" s="9" customFormat="1" ht="30" customHeight="1" thickBot="1" x14ac:dyDescent="0.25">
      <c r="A189" s="10">
        <v>16</v>
      </c>
      <c r="B189" s="10"/>
      <c r="C189" s="155" t="s">
        <v>96</v>
      </c>
      <c r="D189" s="157">
        <f>D190+D196</f>
        <v>18819.420000000002</v>
      </c>
      <c r="E189" s="286">
        <f>E190+E196</f>
        <v>0</v>
      </c>
      <c r="F189" s="287"/>
      <c r="G189" s="185">
        <f>E189/$D$189</f>
        <v>0</v>
      </c>
      <c r="H189" s="286">
        <f>H190+H196</f>
        <v>0</v>
      </c>
      <c r="I189" s="287"/>
      <c r="J189" s="185">
        <f>H189/$D$189</f>
        <v>0</v>
      </c>
      <c r="K189" s="282">
        <f>K190+K196</f>
        <v>9409.7100000000009</v>
      </c>
      <c r="L189" s="283"/>
      <c r="M189" s="214">
        <f>K189/$D$189</f>
        <v>0.5</v>
      </c>
      <c r="N189" s="282">
        <f>N190+N196</f>
        <v>9409.7100000000009</v>
      </c>
      <c r="O189" s="283"/>
      <c r="P189" s="214">
        <f>N189/$D$189</f>
        <v>0.5</v>
      </c>
      <c r="Q189" s="286">
        <f>Q190+Q196</f>
        <v>0</v>
      </c>
      <c r="R189" s="287"/>
      <c r="S189" s="185">
        <f>Q189/$D$189</f>
        <v>0</v>
      </c>
      <c r="T189" s="68"/>
      <c r="U189" s="68"/>
      <c r="V189" s="68"/>
      <c r="W189" s="68"/>
      <c r="X189" s="68"/>
      <c r="Y189" s="68"/>
      <c r="Z189" s="68"/>
      <c r="AA189" s="68"/>
      <c r="AB189" s="68"/>
      <c r="AC189" s="68"/>
      <c r="AD189" s="68"/>
      <c r="AE189" s="68"/>
      <c r="AF189" s="68"/>
      <c r="AG189" s="68"/>
      <c r="AH189" s="68"/>
      <c r="AI189" s="68"/>
    </row>
    <row r="190" spans="1:35" s="9" customFormat="1" ht="30" customHeight="1" thickBot="1" x14ac:dyDescent="0.25">
      <c r="A190" s="60" t="s">
        <v>465</v>
      </c>
      <c r="B190" s="61"/>
      <c r="C190" s="177" t="s">
        <v>97</v>
      </c>
      <c r="D190" s="162">
        <f>SUM(D191:D195)</f>
        <v>8172.13</v>
      </c>
      <c r="E190" s="286">
        <f>SUM(E191:G191)*$D$191+SUM(E192:G192)*$D$192+SUM(E193:G193)*$D$193+SUM(E194:G194)*$D$194+SUM(E195:G195)*$D$195</f>
        <v>0</v>
      </c>
      <c r="F190" s="287"/>
      <c r="G190" s="185">
        <f>E190/$D$190</f>
        <v>0</v>
      </c>
      <c r="H190" s="286">
        <f>SUM(H191:J191)*$D$191+SUM(H192:J192)*$D$192+SUM(H193:J193)*$D$193+SUM(H194:J194)*$D$194+SUM(H195:J195)*$D$195</f>
        <v>0</v>
      </c>
      <c r="I190" s="287"/>
      <c r="J190" s="185">
        <f>H190/$D$190</f>
        <v>0</v>
      </c>
      <c r="K190" s="288">
        <f>SUM(K191:M191)*$D$191+SUM(K192:M192)*$D$192+SUM(K193:M193)*$D$193+SUM(K194:M194)*$D$194+SUM(K195:M195)*$D$195</f>
        <v>4086.0650000000001</v>
      </c>
      <c r="L190" s="289"/>
      <c r="M190" s="215">
        <f>K190/$D$190</f>
        <v>0.5</v>
      </c>
      <c r="N190" s="288">
        <f>SUM(N191:P191)*$D$191+SUM(N192:P192)*$D$192+SUM(N193:P193)*$D$193+SUM(N194:P194)*$D$194+SUM(N195:P195)*$D$195</f>
        <v>4086.0650000000001</v>
      </c>
      <c r="O190" s="289"/>
      <c r="P190" s="215">
        <f>N190/$D$190</f>
        <v>0.5</v>
      </c>
      <c r="Q190" s="286">
        <f>SUM(Q191:S191)*$D$191+SUM(Q192:S192)*$D$192+SUM(Q193:S193)*$D$193+SUM(Q194:S194)*$D$194+SUM(Q195:S195)*$D$195</f>
        <v>0</v>
      </c>
      <c r="R190" s="287"/>
      <c r="S190" s="185">
        <f>Q190/$D$190</f>
        <v>0</v>
      </c>
      <c r="T190" s="68"/>
      <c r="U190" s="68"/>
      <c r="V190" s="68"/>
      <c r="W190" s="68"/>
      <c r="X190" s="68"/>
      <c r="Y190" s="68"/>
      <c r="Z190" s="68"/>
      <c r="AA190" s="68"/>
      <c r="AB190" s="68"/>
      <c r="AC190" s="68"/>
      <c r="AD190" s="68"/>
      <c r="AE190" s="68"/>
      <c r="AF190" s="68"/>
      <c r="AG190" s="68"/>
      <c r="AH190" s="68"/>
      <c r="AI190" s="68"/>
    </row>
    <row r="191" spans="1:35" s="7" customFormat="1" ht="39.950000000000003" customHeight="1" x14ac:dyDescent="0.2">
      <c r="A191" s="82" t="s">
        <v>466</v>
      </c>
      <c r="B191" s="107">
        <v>100378</v>
      </c>
      <c r="C191" s="83" t="s">
        <v>260</v>
      </c>
      <c r="D191" s="166">
        <f>'Orçamento Sintético'!G190</f>
        <v>2515.85</v>
      </c>
      <c r="E191" s="181"/>
      <c r="F191" s="179"/>
      <c r="G191" s="180"/>
      <c r="H191" s="181"/>
      <c r="I191" s="179"/>
      <c r="J191" s="180"/>
      <c r="K191" s="181"/>
      <c r="L191" s="179"/>
      <c r="M191" s="213">
        <v>0.5</v>
      </c>
      <c r="N191" s="207">
        <v>0.5</v>
      </c>
      <c r="O191" s="179"/>
      <c r="P191" s="180"/>
      <c r="Q191" s="181"/>
      <c r="R191" s="179"/>
      <c r="S191" s="180"/>
      <c r="T191" s="68"/>
      <c r="U191" s="68"/>
      <c r="V191" s="68"/>
      <c r="W191" s="68"/>
      <c r="X191" s="68"/>
      <c r="Y191" s="68"/>
      <c r="Z191" s="68"/>
      <c r="AA191" s="68"/>
      <c r="AB191" s="68"/>
      <c r="AC191" s="68"/>
      <c r="AD191" s="68"/>
      <c r="AE191" s="68"/>
      <c r="AF191" s="68"/>
      <c r="AG191" s="68"/>
      <c r="AH191" s="68"/>
      <c r="AI191" s="68"/>
    </row>
    <row r="192" spans="1:35" s="7" customFormat="1" ht="60" customHeight="1" x14ac:dyDescent="0.2">
      <c r="A192" s="82" t="s">
        <v>468</v>
      </c>
      <c r="B192" s="191">
        <v>92580</v>
      </c>
      <c r="C192" s="72" t="s">
        <v>257</v>
      </c>
      <c r="D192" s="164">
        <f>'Orçamento Sintético'!G191</f>
        <v>1723.41</v>
      </c>
      <c r="E192" s="181"/>
      <c r="F192" s="179"/>
      <c r="G192" s="180"/>
      <c r="H192" s="181"/>
      <c r="I192" s="179"/>
      <c r="J192" s="180"/>
      <c r="K192" s="181"/>
      <c r="L192" s="179"/>
      <c r="M192" s="213">
        <v>0.5</v>
      </c>
      <c r="N192" s="207">
        <v>0.5</v>
      </c>
      <c r="O192" s="179"/>
      <c r="P192" s="180"/>
      <c r="Q192" s="181"/>
      <c r="R192" s="179"/>
      <c r="S192" s="180"/>
      <c r="T192" s="68"/>
      <c r="U192" s="68"/>
      <c r="V192" s="68"/>
      <c r="W192" s="68"/>
      <c r="X192" s="68"/>
      <c r="Y192" s="68"/>
      <c r="Z192" s="68"/>
      <c r="AA192" s="68"/>
      <c r="AB192" s="68"/>
      <c r="AC192" s="68"/>
      <c r="AD192" s="68"/>
      <c r="AE192" s="68"/>
      <c r="AF192" s="68"/>
      <c r="AG192" s="68"/>
      <c r="AH192" s="68"/>
      <c r="AI192" s="68"/>
    </row>
    <row r="193" spans="1:35" s="7" customFormat="1" ht="39.950000000000003" customHeight="1" x14ac:dyDescent="0.2">
      <c r="A193" s="82" t="s">
        <v>469</v>
      </c>
      <c r="B193" s="107">
        <v>94213</v>
      </c>
      <c r="C193" s="83" t="s">
        <v>481</v>
      </c>
      <c r="D193" s="164">
        <f>'Orçamento Sintético'!G192</f>
        <v>2935.57</v>
      </c>
      <c r="E193" s="181"/>
      <c r="F193" s="179"/>
      <c r="G193" s="180"/>
      <c r="H193" s="181"/>
      <c r="I193" s="179"/>
      <c r="J193" s="180"/>
      <c r="K193" s="181"/>
      <c r="L193" s="179"/>
      <c r="M193" s="213">
        <v>0.5</v>
      </c>
      <c r="N193" s="207">
        <v>0.5</v>
      </c>
      <c r="O193" s="179"/>
      <c r="P193" s="180"/>
      <c r="Q193" s="181"/>
      <c r="R193" s="179"/>
      <c r="S193" s="180"/>
      <c r="T193" s="68"/>
      <c r="U193" s="68"/>
      <c r="V193" s="68"/>
      <c r="W193" s="68"/>
      <c r="X193" s="68"/>
      <c r="Y193" s="68"/>
      <c r="Z193" s="68"/>
      <c r="AA193" s="68"/>
      <c r="AB193" s="68"/>
      <c r="AC193" s="68"/>
      <c r="AD193" s="68"/>
      <c r="AE193" s="68"/>
      <c r="AF193" s="68"/>
      <c r="AG193" s="68"/>
      <c r="AH193" s="68"/>
      <c r="AI193" s="68"/>
    </row>
    <row r="194" spans="1:35" s="7" customFormat="1" ht="39.950000000000003" customHeight="1" x14ac:dyDescent="0.2">
      <c r="A194" s="82" t="s">
        <v>470</v>
      </c>
      <c r="B194" s="107" t="s">
        <v>259</v>
      </c>
      <c r="C194" s="83" t="s">
        <v>482</v>
      </c>
      <c r="D194" s="166">
        <f>'Orçamento Sintético'!G193</f>
        <v>207.39</v>
      </c>
      <c r="E194" s="181"/>
      <c r="F194" s="179"/>
      <c r="G194" s="180"/>
      <c r="H194" s="181"/>
      <c r="I194" s="179"/>
      <c r="J194" s="180"/>
      <c r="K194" s="181"/>
      <c r="L194" s="179"/>
      <c r="M194" s="213">
        <v>0.5</v>
      </c>
      <c r="N194" s="207">
        <v>0.5</v>
      </c>
      <c r="O194" s="179"/>
      <c r="P194" s="180"/>
      <c r="Q194" s="181"/>
      <c r="R194" s="179"/>
      <c r="S194" s="180"/>
      <c r="T194" s="68"/>
      <c r="U194" s="68"/>
      <c r="V194" s="68"/>
      <c r="W194" s="68"/>
      <c r="X194" s="68"/>
      <c r="Y194" s="68"/>
      <c r="Z194" s="68"/>
      <c r="AA194" s="68"/>
      <c r="AB194" s="68"/>
      <c r="AC194" s="68"/>
      <c r="AD194" s="68"/>
      <c r="AE194" s="68"/>
      <c r="AF194" s="68"/>
      <c r="AG194" s="68"/>
      <c r="AH194" s="68"/>
      <c r="AI194" s="68"/>
    </row>
    <row r="195" spans="1:35" s="7" customFormat="1" ht="39.950000000000003" customHeight="1" thickBot="1" x14ac:dyDescent="0.25">
      <c r="A195" s="82" t="s">
        <v>471</v>
      </c>
      <c r="B195" s="107" t="s">
        <v>254</v>
      </c>
      <c r="C195" s="83" t="s">
        <v>258</v>
      </c>
      <c r="D195" s="166">
        <f>'Orçamento Sintético'!G194</f>
        <v>789.91</v>
      </c>
      <c r="E195" s="181"/>
      <c r="F195" s="179"/>
      <c r="G195" s="180"/>
      <c r="H195" s="181"/>
      <c r="I195" s="179"/>
      <c r="J195" s="180"/>
      <c r="K195" s="181"/>
      <c r="L195" s="179"/>
      <c r="M195" s="213">
        <v>0.5</v>
      </c>
      <c r="N195" s="207">
        <v>0.5</v>
      </c>
      <c r="O195" s="179"/>
      <c r="P195" s="180"/>
      <c r="Q195" s="181"/>
      <c r="R195" s="179"/>
      <c r="S195" s="180"/>
      <c r="T195" s="68"/>
      <c r="U195" s="68"/>
      <c r="V195" s="68"/>
      <c r="W195" s="68"/>
      <c r="X195" s="68"/>
      <c r="Y195" s="68"/>
      <c r="Z195" s="68"/>
      <c r="AA195" s="68"/>
      <c r="AB195" s="68"/>
      <c r="AC195" s="68"/>
      <c r="AD195" s="68"/>
      <c r="AE195" s="68"/>
      <c r="AF195" s="68"/>
      <c r="AG195" s="68"/>
      <c r="AH195" s="68"/>
      <c r="AI195" s="68"/>
    </row>
    <row r="196" spans="1:35" s="9" customFormat="1" ht="30" customHeight="1" thickBot="1" x14ac:dyDescent="0.25">
      <c r="A196" s="60" t="s">
        <v>472</v>
      </c>
      <c r="B196" s="61"/>
      <c r="C196" s="177" t="s">
        <v>98</v>
      </c>
      <c r="D196" s="162">
        <f>SUM(D197:D201)</f>
        <v>10647.29</v>
      </c>
      <c r="E196" s="286">
        <f>SUM(E197:G197)*$D$197+SUM(E198:G198)*$D$198+SUM(E199:G199)*$D$199+SUM(E200:G200)*$D$200+SUM(E201:G201)*$D$201</f>
        <v>0</v>
      </c>
      <c r="F196" s="287"/>
      <c r="G196" s="185">
        <f>E196/$D$196</f>
        <v>0</v>
      </c>
      <c r="H196" s="286">
        <f>SUM(H197:J197)*$D$197+SUM(H198:J198)*$D$198+SUM(H199:J199)*$D$199+SUM(H200:J200)*$D$200+SUM(H201:J201)*$D$201</f>
        <v>0</v>
      </c>
      <c r="I196" s="287"/>
      <c r="J196" s="185">
        <f>H196/$D$196</f>
        <v>0</v>
      </c>
      <c r="K196" s="288">
        <f>SUM(K197:M197)*$D$197+SUM(K198:M198)*$D$198+SUM(K199:M199)*$D$199+SUM(K200:M200)*$D$200+SUM(K201:M201)*$D$201</f>
        <v>5323.6450000000004</v>
      </c>
      <c r="L196" s="289"/>
      <c r="M196" s="215">
        <f>K196/$D$196</f>
        <v>0.5</v>
      </c>
      <c r="N196" s="288">
        <f>SUM(N197:P197)*$D$197+SUM(N198:P198)*$D$198+SUM(N199:P199)*$D$199+SUM(N200:P200)*$D$200+SUM(N201:P201)*$D$201</f>
        <v>5323.6450000000004</v>
      </c>
      <c r="O196" s="289"/>
      <c r="P196" s="215">
        <f>N196/$D$196</f>
        <v>0.5</v>
      </c>
      <c r="Q196" s="286">
        <f>SUM(Q197:S197)*$D$197+SUM(Q198:S198)*$D$198+SUM(Q199:S199)*$D$199+SUM(Q200:S200)*$D$200+SUM(Q201:S201)*$D$201</f>
        <v>0</v>
      </c>
      <c r="R196" s="287"/>
      <c r="S196" s="185">
        <f>Q196/$D$196</f>
        <v>0</v>
      </c>
      <c r="T196" s="68"/>
      <c r="U196" s="68"/>
      <c r="V196" s="68"/>
      <c r="W196" s="68"/>
      <c r="X196" s="68"/>
      <c r="Y196" s="68"/>
      <c r="Z196" s="68"/>
      <c r="AA196" s="68"/>
      <c r="AB196" s="68"/>
      <c r="AC196" s="68"/>
      <c r="AD196" s="68"/>
      <c r="AE196" s="68"/>
      <c r="AF196" s="68"/>
      <c r="AG196" s="68"/>
      <c r="AH196" s="68"/>
      <c r="AI196" s="68"/>
    </row>
    <row r="197" spans="1:35" s="7" customFormat="1" ht="39.950000000000003" customHeight="1" x14ac:dyDescent="0.2">
      <c r="A197" s="82" t="s">
        <v>474</v>
      </c>
      <c r="B197" s="107">
        <v>100378</v>
      </c>
      <c r="C197" s="83" t="s">
        <v>260</v>
      </c>
      <c r="D197" s="166">
        <f>'Orçamento Sintético'!G196</f>
        <v>2966.15</v>
      </c>
      <c r="E197" s="181"/>
      <c r="F197" s="179"/>
      <c r="G197" s="180"/>
      <c r="H197" s="181"/>
      <c r="I197" s="179"/>
      <c r="J197" s="180"/>
      <c r="K197" s="181"/>
      <c r="L197" s="179"/>
      <c r="M197" s="213">
        <v>0.5</v>
      </c>
      <c r="N197" s="207">
        <v>0.5</v>
      </c>
      <c r="O197" s="179"/>
      <c r="P197" s="180"/>
      <c r="Q197" s="181"/>
      <c r="R197" s="179"/>
      <c r="S197" s="180"/>
      <c r="T197" s="68"/>
      <c r="U197" s="68"/>
      <c r="V197" s="68"/>
      <c r="W197" s="68"/>
      <c r="X197" s="68"/>
      <c r="Y197" s="68"/>
      <c r="Z197" s="68"/>
      <c r="AA197" s="68"/>
      <c r="AB197" s="68"/>
      <c r="AC197" s="68"/>
      <c r="AD197" s="68"/>
      <c r="AE197" s="68"/>
      <c r="AF197" s="68"/>
      <c r="AG197" s="68"/>
      <c r="AH197" s="68"/>
      <c r="AI197" s="68"/>
    </row>
    <row r="198" spans="1:35" s="7" customFormat="1" ht="60" customHeight="1" x14ac:dyDescent="0.2">
      <c r="A198" s="82" t="s">
        <v>475</v>
      </c>
      <c r="B198" s="191">
        <v>92580</v>
      </c>
      <c r="C198" s="72" t="s">
        <v>257</v>
      </c>
      <c r="D198" s="164">
        <f>'Orçamento Sintético'!G197</f>
        <v>2511.09</v>
      </c>
      <c r="E198" s="181"/>
      <c r="F198" s="179"/>
      <c r="G198" s="180"/>
      <c r="H198" s="181"/>
      <c r="I198" s="179"/>
      <c r="J198" s="180"/>
      <c r="K198" s="181"/>
      <c r="L198" s="179"/>
      <c r="M198" s="213">
        <v>0.5</v>
      </c>
      <c r="N198" s="207">
        <v>0.5</v>
      </c>
      <c r="O198" s="179"/>
      <c r="P198" s="180"/>
      <c r="Q198" s="181"/>
      <c r="R198" s="179"/>
      <c r="S198" s="180"/>
      <c r="T198" s="68"/>
      <c r="U198" s="68"/>
      <c r="V198" s="68"/>
      <c r="W198" s="68"/>
      <c r="X198" s="68"/>
      <c r="Y198" s="68"/>
      <c r="Z198" s="68"/>
      <c r="AA198" s="68"/>
      <c r="AB198" s="68"/>
      <c r="AC198" s="68"/>
      <c r="AD198" s="68"/>
      <c r="AE198" s="68"/>
      <c r="AF198" s="68"/>
      <c r="AG198" s="68"/>
      <c r="AH198" s="68"/>
      <c r="AI198" s="68"/>
    </row>
    <row r="199" spans="1:35" s="7" customFormat="1" ht="39.950000000000003" customHeight="1" x14ac:dyDescent="0.2">
      <c r="A199" s="82" t="s">
        <v>476</v>
      </c>
      <c r="B199" s="107">
        <v>94213</v>
      </c>
      <c r="C199" s="83" t="s">
        <v>481</v>
      </c>
      <c r="D199" s="164">
        <f>'Orçamento Sintético'!G198</f>
        <v>4277.26</v>
      </c>
      <c r="E199" s="181"/>
      <c r="F199" s="179"/>
      <c r="G199" s="180"/>
      <c r="H199" s="181"/>
      <c r="I199" s="179"/>
      <c r="J199" s="180"/>
      <c r="K199" s="181"/>
      <c r="L199" s="179"/>
      <c r="M199" s="213">
        <v>0.5</v>
      </c>
      <c r="N199" s="207">
        <v>0.5</v>
      </c>
      <c r="O199" s="179"/>
      <c r="P199" s="180"/>
      <c r="Q199" s="181"/>
      <c r="R199" s="179"/>
      <c r="S199" s="180"/>
      <c r="T199" s="68"/>
      <c r="U199" s="68"/>
      <c r="V199" s="68"/>
      <c r="W199" s="68"/>
      <c r="X199" s="68"/>
      <c r="Y199" s="68"/>
      <c r="Z199" s="68"/>
      <c r="AA199" s="68"/>
      <c r="AB199" s="68"/>
      <c r="AC199" s="68"/>
      <c r="AD199" s="68"/>
      <c r="AE199" s="68"/>
      <c r="AF199" s="68"/>
      <c r="AG199" s="68"/>
      <c r="AH199" s="68"/>
      <c r="AI199" s="68"/>
    </row>
    <row r="200" spans="1:35" s="7" customFormat="1" ht="39.950000000000003" customHeight="1" x14ac:dyDescent="0.2">
      <c r="A200" s="82" t="s">
        <v>477</v>
      </c>
      <c r="B200" s="107" t="s">
        <v>259</v>
      </c>
      <c r="C200" s="83" t="s">
        <v>482</v>
      </c>
      <c r="D200" s="166">
        <f>'Orçamento Sintético'!G199</f>
        <v>386.34</v>
      </c>
      <c r="E200" s="181"/>
      <c r="F200" s="179"/>
      <c r="G200" s="180"/>
      <c r="H200" s="181"/>
      <c r="I200" s="179"/>
      <c r="J200" s="180"/>
      <c r="K200" s="181"/>
      <c r="L200" s="179"/>
      <c r="M200" s="213">
        <v>0.5</v>
      </c>
      <c r="N200" s="207">
        <v>0.5</v>
      </c>
      <c r="O200" s="179"/>
      <c r="P200" s="180"/>
      <c r="Q200" s="181"/>
      <c r="R200" s="179"/>
      <c r="S200" s="180"/>
      <c r="T200" s="68"/>
      <c r="U200" s="68"/>
      <c r="V200" s="68"/>
      <c r="W200" s="68"/>
      <c r="X200" s="68"/>
      <c r="Y200" s="68"/>
      <c r="Z200" s="68"/>
      <c r="AA200" s="68"/>
      <c r="AB200" s="68"/>
      <c r="AC200" s="68"/>
      <c r="AD200" s="68"/>
      <c r="AE200" s="68"/>
      <c r="AF200" s="68"/>
      <c r="AG200" s="68"/>
      <c r="AH200" s="68"/>
      <c r="AI200" s="68"/>
    </row>
    <row r="201" spans="1:35" s="7" customFormat="1" ht="39.950000000000003" customHeight="1" thickBot="1" x14ac:dyDescent="0.25">
      <c r="A201" s="82" t="s">
        <v>478</v>
      </c>
      <c r="B201" s="107" t="s">
        <v>254</v>
      </c>
      <c r="C201" s="83" t="s">
        <v>258</v>
      </c>
      <c r="D201" s="166">
        <f>'Orçamento Sintético'!G200</f>
        <v>506.45</v>
      </c>
      <c r="E201" s="181"/>
      <c r="F201" s="179"/>
      <c r="G201" s="180"/>
      <c r="H201" s="181"/>
      <c r="I201" s="179"/>
      <c r="J201" s="180"/>
      <c r="K201" s="181"/>
      <c r="L201" s="179"/>
      <c r="M201" s="213">
        <v>0.5</v>
      </c>
      <c r="N201" s="207">
        <v>0.5</v>
      </c>
      <c r="O201" s="179"/>
      <c r="P201" s="180"/>
      <c r="Q201" s="181"/>
      <c r="R201" s="179"/>
      <c r="S201" s="180"/>
      <c r="T201" s="68"/>
      <c r="U201" s="68"/>
      <c r="V201" s="68"/>
      <c r="W201" s="68"/>
      <c r="X201" s="68"/>
      <c r="Y201" s="68"/>
      <c r="Z201" s="68"/>
      <c r="AA201" s="68"/>
      <c r="AB201" s="68"/>
      <c r="AC201" s="68"/>
      <c r="AD201" s="68"/>
      <c r="AE201" s="68"/>
      <c r="AF201" s="68"/>
      <c r="AG201" s="68"/>
      <c r="AH201" s="68"/>
      <c r="AI201" s="68"/>
    </row>
    <row r="202" spans="1:35" s="9" customFormat="1" ht="30" customHeight="1" thickBot="1" x14ac:dyDescent="0.25">
      <c r="A202" s="10">
        <v>17</v>
      </c>
      <c r="B202" s="10"/>
      <c r="C202" s="155" t="s">
        <v>99</v>
      </c>
      <c r="D202" s="157">
        <f>D203+D208+D215+D227</f>
        <v>45165.85</v>
      </c>
      <c r="E202" s="286">
        <f>E203+E208+E215+E227</f>
        <v>0</v>
      </c>
      <c r="F202" s="287"/>
      <c r="G202" s="185">
        <f>E202/$D$202</f>
        <v>0</v>
      </c>
      <c r="H202" s="286">
        <f>H203+H208+H215+H227</f>
        <v>0</v>
      </c>
      <c r="I202" s="287"/>
      <c r="J202" s="185">
        <f>H202/$D$202</f>
        <v>0</v>
      </c>
      <c r="K202" s="282">
        <f>K203+K208+K215+K227</f>
        <v>22845.326000000001</v>
      </c>
      <c r="L202" s="283"/>
      <c r="M202" s="214">
        <f>K202/$D$202</f>
        <v>0.50580972128278334</v>
      </c>
      <c r="N202" s="282">
        <f>N203+N208+N215+N227</f>
        <v>22320.523999999998</v>
      </c>
      <c r="O202" s="283"/>
      <c r="P202" s="214">
        <f>N202/$D$202</f>
        <v>0.4941902787172166</v>
      </c>
      <c r="Q202" s="286">
        <f>Q203+Q208+Q215+Q227</f>
        <v>0</v>
      </c>
      <c r="R202" s="287"/>
      <c r="S202" s="185">
        <f>Q202/$D$202</f>
        <v>0</v>
      </c>
      <c r="T202" s="68"/>
      <c r="U202" s="68"/>
      <c r="V202" s="68"/>
      <c r="W202" s="68"/>
      <c r="X202" s="68"/>
      <c r="Y202" s="68"/>
      <c r="Z202" s="68"/>
      <c r="AA202" s="68"/>
      <c r="AB202" s="68"/>
      <c r="AC202" s="68"/>
      <c r="AD202" s="68"/>
      <c r="AE202" s="68"/>
      <c r="AF202" s="68"/>
      <c r="AG202" s="68"/>
      <c r="AH202" s="68"/>
      <c r="AI202" s="68"/>
    </row>
    <row r="203" spans="1:35" s="9" customFormat="1" ht="30" customHeight="1" thickBot="1" x14ac:dyDescent="0.25">
      <c r="A203" s="60" t="s">
        <v>480</v>
      </c>
      <c r="B203" s="61"/>
      <c r="C203" s="177" t="s">
        <v>101</v>
      </c>
      <c r="D203" s="162">
        <f>SUM(D204:D207)</f>
        <v>28011.920000000002</v>
      </c>
      <c r="E203" s="286">
        <f>SUM(E204:G204)*$D$204+SUM(E205:G205)*$D$205+SUM(E206:G206)*$D$206+SUM(E207:G207)*$D$207</f>
        <v>0</v>
      </c>
      <c r="F203" s="287"/>
      <c r="G203" s="185">
        <f>E203/$D$203</f>
        <v>0</v>
      </c>
      <c r="H203" s="286">
        <f>SUM(H204:J204)*$D$204+SUM(H205:J205)*$D$205+SUM(H206:J206)*$D$206+SUM(H207:J207)*$D$207</f>
        <v>0</v>
      </c>
      <c r="I203" s="287"/>
      <c r="J203" s="185">
        <f>H203/$D$203</f>
        <v>0</v>
      </c>
      <c r="K203" s="288">
        <f>SUM(K204:M204)*$D$204+SUM(K205:M205)*$D$205+SUM(K206:M206)*$D$206+SUM(K207:M207)*$D$207</f>
        <v>17341.596000000001</v>
      </c>
      <c r="L203" s="289"/>
      <c r="M203" s="215">
        <f>K203/$D$203</f>
        <v>0.6190791634418491</v>
      </c>
      <c r="N203" s="288">
        <f>SUM(N204:P204)*$D$204+SUM(N205:P205)*$D$205+SUM(N206:P206)*$D$206+SUM(N207:P207)*$D$207</f>
        <v>10670.324000000001</v>
      </c>
      <c r="O203" s="289"/>
      <c r="P203" s="215">
        <f>N203/$D$203</f>
        <v>0.38092083655815095</v>
      </c>
      <c r="Q203" s="286">
        <f>SUM(Q204:S204)*$D$204+SUM(Q205:S205)*$D$205+SUM(Q206:S206)*$D$206+SUM(Q207:S207)*$D$207</f>
        <v>0</v>
      </c>
      <c r="R203" s="287"/>
      <c r="S203" s="185">
        <f>Q203/$D$203</f>
        <v>0</v>
      </c>
      <c r="T203" s="68"/>
      <c r="U203" s="68"/>
      <c r="V203" s="68"/>
      <c r="W203" s="68"/>
      <c r="X203" s="68"/>
      <c r="Y203" s="68"/>
      <c r="Z203" s="68"/>
      <c r="AA203" s="68"/>
      <c r="AB203" s="68"/>
      <c r="AC203" s="68"/>
      <c r="AD203" s="68"/>
      <c r="AE203" s="68"/>
      <c r="AF203" s="68"/>
      <c r="AG203" s="68"/>
      <c r="AH203" s="68"/>
      <c r="AI203" s="68"/>
    </row>
    <row r="204" spans="1:35" s="7" customFormat="1" ht="39.950000000000003" customHeight="1" x14ac:dyDescent="0.2">
      <c r="A204" s="50" t="s">
        <v>483</v>
      </c>
      <c r="B204" s="107" t="s">
        <v>262</v>
      </c>
      <c r="C204" s="83" t="s">
        <v>494</v>
      </c>
      <c r="D204" s="166">
        <f>'Orçamento Sintético'!G203</f>
        <v>8064.77</v>
      </c>
      <c r="E204" s="181"/>
      <c r="F204" s="179"/>
      <c r="G204" s="180"/>
      <c r="H204" s="181"/>
      <c r="I204" s="179"/>
      <c r="J204" s="180"/>
      <c r="K204" s="207">
        <v>1</v>
      </c>
      <c r="L204" s="179"/>
      <c r="M204" s="180"/>
      <c r="N204" s="181"/>
      <c r="O204" s="179"/>
      <c r="P204" s="180"/>
      <c r="Q204" s="181"/>
      <c r="R204" s="179"/>
      <c r="S204" s="180"/>
      <c r="T204" s="68"/>
      <c r="U204" s="68"/>
      <c r="V204" s="68"/>
      <c r="W204" s="68"/>
      <c r="X204" s="68"/>
      <c r="Y204" s="68"/>
      <c r="Z204" s="68"/>
      <c r="AA204" s="68"/>
      <c r="AB204" s="68"/>
      <c r="AC204" s="68"/>
      <c r="AD204" s="68"/>
      <c r="AE204" s="68"/>
      <c r="AF204" s="68"/>
      <c r="AG204" s="68"/>
      <c r="AH204" s="68"/>
      <c r="AI204" s="68"/>
    </row>
    <row r="205" spans="1:35" s="7" customFormat="1" ht="60" customHeight="1" x14ac:dyDescent="0.2">
      <c r="A205" s="50" t="s">
        <v>484</v>
      </c>
      <c r="B205" s="191">
        <v>87680</v>
      </c>
      <c r="C205" s="77" t="s">
        <v>100</v>
      </c>
      <c r="D205" s="166">
        <f>'Orçamento Sintético'!G204</f>
        <v>4853.0200000000004</v>
      </c>
      <c r="E205" s="181"/>
      <c r="F205" s="179"/>
      <c r="G205" s="180"/>
      <c r="H205" s="181"/>
      <c r="I205" s="179"/>
      <c r="J205" s="180"/>
      <c r="K205" s="181"/>
      <c r="L205" s="210">
        <v>0.5</v>
      </c>
      <c r="M205" s="213">
        <v>0.5</v>
      </c>
      <c r="N205" s="181"/>
      <c r="O205" s="179"/>
      <c r="P205" s="180"/>
      <c r="Q205" s="181"/>
      <c r="R205" s="179"/>
      <c r="S205" s="180"/>
      <c r="T205" s="68"/>
      <c r="U205" s="68"/>
      <c r="V205" s="68"/>
      <c r="W205" s="68"/>
      <c r="X205" s="68"/>
      <c r="Y205" s="68"/>
      <c r="Z205" s="68"/>
      <c r="AA205" s="68"/>
      <c r="AB205" s="68"/>
      <c r="AC205" s="68"/>
      <c r="AD205" s="68"/>
      <c r="AE205" s="68"/>
      <c r="AF205" s="68"/>
      <c r="AG205" s="68"/>
      <c r="AH205" s="68"/>
      <c r="AI205" s="68"/>
    </row>
    <row r="206" spans="1:35" s="7" customFormat="1" ht="60" customHeight="1" x14ac:dyDescent="0.2">
      <c r="A206" s="50" t="s">
        <v>485</v>
      </c>
      <c r="B206" s="174">
        <v>87262</v>
      </c>
      <c r="C206" s="77" t="s">
        <v>696</v>
      </c>
      <c r="D206" s="166">
        <f>'Orçamento Sintético'!G205</f>
        <v>14746.02</v>
      </c>
      <c r="E206" s="181"/>
      <c r="F206" s="179"/>
      <c r="G206" s="180"/>
      <c r="H206" s="181"/>
      <c r="I206" s="179"/>
      <c r="J206" s="180"/>
      <c r="K206" s="181"/>
      <c r="L206" s="179"/>
      <c r="M206" s="213">
        <v>0.3</v>
      </c>
      <c r="N206" s="207">
        <v>0.7</v>
      </c>
      <c r="O206" s="179"/>
      <c r="P206" s="180"/>
      <c r="Q206" s="181"/>
      <c r="R206" s="179"/>
      <c r="S206" s="180"/>
      <c r="T206" s="68"/>
      <c r="U206" s="68"/>
      <c r="V206" s="68"/>
      <c r="W206" s="68"/>
      <c r="X206" s="68"/>
      <c r="Y206" s="68"/>
      <c r="Z206" s="68"/>
      <c r="AA206" s="68"/>
      <c r="AB206" s="68"/>
      <c r="AC206" s="68"/>
      <c r="AD206" s="68"/>
      <c r="AE206" s="68"/>
      <c r="AF206" s="68"/>
      <c r="AG206" s="68"/>
      <c r="AH206" s="68"/>
      <c r="AI206" s="68"/>
    </row>
    <row r="207" spans="1:35" s="7" customFormat="1" ht="39.950000000000003" customHeight="1" thickBot="1" x14ac:dyDescent="0.25">
      <c r="A207" s="50" t="s">
        <v>486</v>
      </c>
      <c r="B207" s="107">
        <v>87250</v>
      </c>
      <c r="C207" s="83" t="s">
        <v>495</v>
      </c>
      <c r="D207" s="166">
        <f>'Orçamento Sintético'!G206</f>
        <v>348.11</v>
      </c>
      <c r="E207" s="181"/>
      <c r="F207" s="179"/>
      <c r="G207" s="180"/>
      <c r="H207" s="181"/>
      <c r="I207" s="179"/>
      <c r="J207" s="180"/>
      <c r="K207" s="181"/>
      <c r="L207" s="179"/>
      <c r="M207" s="180"/>
      <c r="N207" s="181"/>
      <c r="O207" s="210">
        <v>1</v>
      </c>
      <c r="P207" s="180"/>
      <c r="Q207" s="181"/>
      <c r="R207" s="179"/>
      <c r="S207" s="180"/>
      <c r="T207" s="68"/>
      <c r="U207" s="68"/>
      <c r="V207" s="68"/>
      <c r="W207" s="68"/>
      <c r="X207" s="68"/>
      <c r="Y207" s="68"/>
      <c r="Z207" s="68"/>
      <c r="AA207" s="68"/>
      <c r="AB207" s="68"/>
      <c r="AC207" s="68"/>
      <c r="AD207" s="68"/>
      <c r="AE207" s="68"/>
      <c r="AF207" s="68"/>
      <c r="AG207" s="68"/>
      <c r="AH207" s="68"/>
      <c r="AI207" s="68"/>
    </row>
    <row r="208" spans="1:35" s="9" customFormat="1" ht="30" customHeight="1" thickBot="1" x14ac:dyDescent="0.25">
      <c r="A208" s="60" t="s">
        <v>487</v>
      </c>
      <c r="B208" s="61"/>
      <c r="C208" s="177" t="s">
        <v>626</v>
      </c>
      <c r="D208" s="162">
        <f>SUM(D209:D214)</f>
        <v>2440.15</v>
      </c>
      <c r="E208" s="286">
        <f>SUM(E209:G209)*$D$209+SUM(E210:G210)*$D$210+SUM(E211:G211)*$D$211+SUM(E212:G212)*$D$212+SUM(E213:G213)*$D$213+SUM(E214:G214)*$D$214</f>
        <v>0</v>
      </c>
      <c r="F208" s="287"/>
      <c r="G208" s="185">
        <f>E208/$D$208</f>
        <v>0</v>
      </c>
      <c r="H208" s="286">
        <f>SUM(H209:J209)*$D$209+SUM(H210:J210)*$D$210+SUM(H211:J211)*$D$211+SUM(H212:J212)*$D$212+SUM(H213:J213)*$D$213+SUM(H214:J214)*$D$214</f>
        <v>0</v>
      </c>
      <c r="I208" s="287"/>
      <c r="J208" s="185">
        <f>H208/$D$208</f>
        <v>0</v>
      </c>
      <c r="K208" s="286">
        <f>SUM(K209:M209)*$D$209+SUM(K210:M210)*$D$210+SUM(K211:M211)*$D$211+SUM(K212:M212)*$D$212+SUM(K213:M213)*$D$213+SUM(K214:M214)*$D$214</f>
        <v>0</v>
      </c>
      <c r="L208" s="287"/>
      <c r="M208" s="185">
        <f>K208/$D$208</f>
        <v>0</v>
      </c>
      <c r="N208" s="288">
        <f>SUM(N209:P209)*$D$209+SUM(N210:P210)*$D$210+SUM(N211:P211)*$D$211+SUM(N212:P212)*$D$212+SUM(N213:P213)*$D$213+SUM(N214:P214)*$D$214</f>
        <v>2440.15</v>
      </c>
      <c r="O208" s="289"/>
      <c r="P208" s="215">
        <f>N208/$D$208</f>
        <v>1</v>
      </c>
      <c r="Q208" s="286">
        <f>SUM(Q209:S209)*$D$209+SUM(Q210:S210)*$D$210+SUM(Q211:S211)*$D$211+SUM(Q212:S212)*$D$212+SUM(Q213:S213)*$D$213+SUM(Q214:S214)*$D$214</f>
        <v>0</v>
      </c>
      <c r="R208" s="287"/>
      <c r="S208" s="185">
        <f>Q208/$D$208</f>
        <v>0</v>
      </c>
      <c r="T208" s="68"/>
      <c r="U208" s="68"/>
      <c r="V208" s="68"/>
      <c r="W208" s="68"/>
      <c r="X208" s="68"/>
      <c r="Y208" s="68"/>
      <c r="Z208" s="68"/>
      <c r="AA208" s="68"/>
      <c r="AB208" s="68"/>
      <c r="AC208" s="68"/>
      <c r="AD208" s="68"/>
      <c r="AE208" s="68"/>
      <c r="AF208" s="68"/>
      <c r="AG208" s="68"/>
      <c r="AH208" s="68"/>
      <c r="AI208" s="68"/>
    </row>
    <row r="209" spans="1:35" s="79" customFormat="1" ht="39.950000000000003" customHeight="1" x14ac:dyDescent="0.2">
      <c r="A209" s="82" t="s">
        <v>488</v>
      </c>
      <c r="B209" s="196">
        <v>93358</v>
      </c>
      <c r="C209" s="83" t="s">
        <v>497</v>
      </c>
      <c r="D209" s="166">
        <f>'Orçamento Sintético'!G208</f>
        <v>56.39</v>
      </c>
      <c r="E209" s="181"/>
      <c r="F209" s="179"/>
      <c r="G209" s="180"/>
      <c r="H209" s="181"/>
      <c r="I209" s="179"/>
      <c r="J209" s="180"/>
      <c r="K209" s="181"/>
      <c r="L209" s="179"/>
      <c r="M209" s="180"/>
      <c r="N209" s="181"/>
      <c r="O209" s="179"/>
      <c r="P209" s="213">
        <v>1</v>
      </c>
      <c r="Q209" s="181"/>
      <c r="R209" s="179"/>
      <c r="S209" s="180"/>
      <c r="T209" s="68"/>
      <c r="U209" s="68"/>
      <c r="V209" s="68"/>
      <c r="W209" s="68"/>
      <c r="X209" s="68"/>
      <c r="Y209" s="68"/>
      <c r="Z209" s="68"/>
      <c r="AA209" s="68"/>
      <c r="AB209" s="68"/>
      <c r="AC209" s="68"/>
      <c r="AD209" s="68"/>
      <c r="AE209" s="68"/>
      <c r="AF209" s="68"/>
      <c r="AG209" s="68"/>
      <c r="AH209" s="68"/>
      <c r="AI209" s="68"/>
    </row>
    <row r="210" spans="1:35" s="7" customFormat="1" ht="60" customHeight="1" x14ac:dyDescent="0.2">
      <c r="A210" s="82" t="s">
        <v>489</v>
      </c>
      <c r="B210" s="107" t="s">
        <v>627</v>
      </c>
      <c r="C210" s="77" t="s">
        <v>628</v>
      </c>
      <c r="D210" s="166">
        <f>'Orçamento Sintético'!G209</f>
        <v>482.68</v>
      </c>
      <c r="E210" s="181"/>
      <c r="F210" s="179"/>
      <c r="G210" s="180"/>
      <c r="H210" s="181"/>
      <c r="I210" s="179"/>
      <c r="J210" s="180"/>
      <c r="K210" s="181"/>
      <c r="L210" s="179"/>
      <c r="M210" s="180"/>
      <c r="N210" s="181"/>
      <c r="O210" s="179"/>
      <c r="P210" s="213">
        <v>1</v>
      </c>
      <c r="Q210" s="181"/>
      <c r="R210" s="179"/>
      <c r="S210" s="180"/>
      <c r="T210" s="68"/>
      <c r="U210" s="68"/>
      <c r="V210" s="68"/>
      <c r="W210" s="68"/>
      <c r="X210" s="68"/>
      <c r="Y210" s="68"/>
      <c r="Z210" s="68"/>
      <c r="AA210" s="68"/>
      <c r="AB210" s="68"/>
      <c r="AC210" s="68"/>
      <c r="AD210" s="68"/>
      <c r="AE210" s="68"/>
      <c r="AF210" s="68"/>
      <c r="AG210" s="68"/>
      <c r="AH210" s="68"/>
      <c r="AI210" s="68"/>
    </row>
    <row r="211" spans="1:35" s="79" customFormat="1" ht="39.950000000000003" customHeight="1" x14ac:dyDescent="0.2">
      <c r="A211" s="82" t="s">
        <v>490</v>
      </c>
      <c r="B211" s="107" t="s">
        <v>605</v>
      </c>
      <c r="C211" s="83" t="s">
        <v>607</v>
      </c>
      <c r="D211" s="163">
        <f>'Orçamento Sintético'!G210</f>
        <v>125.65</v>
      </c>
      <c r="E211" s="181"/>
      <c r="F211" s="179"/>
      <c r="G211" s="180"/>
      <c r="H211" s="181"/>
      <c r="I211" s="179"/>
      <c r="J211" s="180"/>
      <c r="K211" s="181"/>
      <c r="L211" s="179"/>
      <c r="M211" s="180"/>
      <c r="N211" s="181"/>
      <c r="O211" s="179"/>
      <c r="P211" s="213">
        <v>1</v>
      </c>
      <c r="Q211" s="181"/>
      <c r="R211" s="179"/>
      <c r="S211" s="180"/>
      <c r="T211" s="68"/>
      <c r="U211" s="68"/>
      <c r="V211" s="68"/>
      <c r="W211" s="68"/>
      <c r="X211" s="68"/>
      <c r="Y211" s="68"/>
      <c r="Z211" s="68"/>
      <c r="AA211" s="68"/>
      <c r="AB211" s="68"/>
      <c r="AC211" s="68"/>
      <c r="AD211" s="68"/>
      <c r="AE211" s="68"/>
      <c r="AF211" s="68"/>
      <c r="AG211" s="68"/>
      <c r="AH211" s="68"/>
      <c r="AI211" s="68"/>
    </row>
    <row r="212" spans="1:35" s="7" customFormat="1" ht="39.950000000000003" customHeight="1" x14ac:dyDescent="0.2">
      <c r="A212" s="82" t="s">
        <v>491</v>
      </c>
      <c r="B212" s="107" t="s">
        <v>262</v>
      </c>
      <c r="C212" s="83" t="s">
        <v>494</v>
      </c>
      <c r="D212" s="166">
        <f>'Orçamento Sintético'!G211</f>
        <v>502.63</v>
      </c>
      <c r="E212" s="181"/>
      <c r="F212" s="179"/>
      <c r="G212" s="180"/>
      <c r="H212" s="181"/>
      <c r="I212" s="179"/>
      <c r="J212" s="180"/>
      <c r="K212" s="181"/>
      <c r="L212" s="179"/>
      <c r="M212" s="180"/>
      <c r="N212" s="181"/>
      <c r="O212" s="179"/>
      <c r="P212" s="213">
        <v>1</v>
      </c>
      <c r="Q212" s="181"/>
      <c r="R212" s="179"/>
      <c r="S212" s="180"/>
      <c r="T212" s="68"/>
      <c r="U212" s="68"/>
      <c r="V212" s="68"/>
      <c r="W212" s="68"/>
      <c r="X212" s="68"/>
      <c r="Y212" s="68"/>
      <c r="Z212" s="68"/>
      <c r="AA212" s="68"/>
      <c r="AB212" s="68"/>
      <c r="AC212" s="68"/>
      <c r="AD212" s="68"/>
      <c r="AE212" s="68"/>
      <c r="AF212" s="68"/>
      <c r="AG212" s="68"/>
      <c r="AH212" s="68"/>
      <c r="AI212" s="68"/>
    </row>
    <row r="213" spans="1:35" s="7" customFormat="1" ht="60" customHeight="1" x14ac:dyDescent="0.2">
      <c r="A213" s="82" t="s">
        <v>492</v>
      </c>
      <c r="B213" s="191">
        <v>87680</v>
      </c>
      <c r="C213" s="77" t="s">
        <v>100</v>
      </c>
      <c r="D213" s="166">
        <f>'Orçamento Sintético'!G212</f>
        <v>300.72000000000003</v>
      </c>
      <c r="E213" s="181"/>
      <c r="F213" s="179"/>
      <c r="G213" s="180"/>
      <c r="H213" s="181"/>
      <c r="I213" s="179"/>
      <c r="J213" s="180"/>
      <c r="K213" s="181"/>
      <c r="L213" s="179"/>
      <c r="M213" s="180"/>
      <c r="N213" s="181"/>
      <c r="O213" s="179"/>
      <c r="P213" s="213">
        <v>1</v>
      </c>
      <c r="Q213" s="181"/>
      <c r="R213" s="179"/>
      <c r="S213" s="180"/>
      <c r="T213" s="68"/>
      <c r="U213" s="68"/>
      <c r="V213" s="68"/>
      <c r="W213" s="68"/>
      <c r="X213" s="68"/>
      <c r="Y213" s="68"/>
      <c r="Z213" s="68"/>
      <c r="AA213" s="68"/>
      <c r="AB213" s="68"/>
      <c r="AC213" s="68"/>
      <c r="AD213" s="68"/>
      <c r="AE213" s="68"/>
      <c r="AF213" s="68"/>
      <c r="AG213" s="68"/>
      <c r="AH213" s="68"/>
      <c r="AI213" s="68"/>
    </row>
    <row r="214" spans="1:35" s="7" customFormat="1" ht="60" customHeight="1" thickBot="1" x14ac:dyDescent="0.25">
      <c r="A214" s="82" t="s">
        <v>816</v>
      </c>
      <c r="B214" s="174">
        <v>87262</v>
      </c>
      <c r="C214" s="77" t="s">
        <v>696</v>
      </c>
      <c r="D214" s="166">
        <f>'Orçamento Sintético'!G213</f>
        <v>972.08</v>
      </c>
      <c r="E214" s="181"/>
      <c r="F214" s="179"/>
      <c r="G214" s="180"/>
      <c r="H214" s="181"/>
      <c r="I214" s="179"/>
      <c r="J214" s="180"/>
      <c r="K214" s="181"/>
      <c r="L214" s="179"/>
      <c r="M214" s="180"/>
      <c r="N214" s="181"/>
      <c r="O214" s="179"/>
      <c r="P214" s="213">
        <v>1</v>
      </c>
      <c r="Q214" s="181"/>
      <c r="R214" s="179"/>
      <c r="S214" s="180"/>
      <c r="T214" s="68"/>
      <c r="U214" s="68"/>
      <c r="V214" s="68"/>
      <c r="W214" s="68"/>
      <c r="X214" s="68"/>
      <c r="Y214" s="68"/>
      <c r="Z214" s="68"/>
      <c r="AA214" s="68"/>
      <c r="AB214" s="68"/>
      <c r="AC214" s="68"/>
      <c r="AD214" s="68"/>
      <c r="AE214" s="68"/>
      <c r="AF214" s="68"/>
      <c r="AG214" s="68"/>
      <c r="AH214" s="68"/>
      <c r="AI214" s="68"/>
    </row>
    <row r="215" spans="1:35" s="9" customFormat="1" ht="30" customHeight="1" thickBot="1" x14ac:dyDescent="0.25">
      <c r="A215" s="60" t="s">
        <v>817</v>
      </c>
      <c r="B215" s="61"/>
      <c r="C215" s="177" t="s">
        <v>447</v>
      </c>
      <c r="D215" s="162">
        <f>SUM(D216:D226)</f>
        <v>10926.789999999997</v>
      </c>
      <c r="E215" s="286">
        <f>SUM(E216:G216)*$D$216+SUM(E217:G217)*$D$217+SUM(E218:G218)*$D$218+SUM(E219:G219)*$D$219+SUM(E220:G220)*$D$220+SUM(E221:G221)*$D$221+SUM(E222:G222)*$D$222+SUM(E223:G223)*$D$223+SUM(E224:G224)*$D$224+SUM(E225:G225)*$D$225+SUM(E226:G226)*$D$226</f>
        <v>0</v>
      </c>
      <c r="F215" s="287"/>
      <c r="G215" s="185">
        <f>E215/$D$215</f>
        <v>0</v>
      </c>
      <c r="H215" s="286">
        <f>SUM(H216:J216)*$D$216+SUM(H217:J217)*$D$217+SUM(H218:J218)*$D$218+SUM(H219:J219)*$D$219+SUM(H220:J220)*$D$220+SUM(H221:J221)*$D$221+SUM(H222:J222)*$D$222+SUM(H223:J223)*$D$223+SUM(H224:J224)*$D$224+SUM(H225:J225)*$D$225+SUM(H226:J226)*$D$226</f>
        <v>0</v>
      </c>
      <c r="I215" s="287"/>
      <c r="J215" s="185">
        <f>H215/$D$215</f>
        <v>0</v>
      </c>
      <c r="K215" s="288">
        <f>SUM(K216:M216)*$D$216+SUM(K217:M217)*$D$217+SUM(K218:M218)*$D$218+SUM(K219:M219)*$D$219+SUM(K220:M220)*$D$220+SUM(K221:M221)*$D$221+SUM(K222:M222)*$D$222+SUM(K223:M223)*$D$223+SUM(K224:M224)*$D$224+SUM(K225:M225)*$D$225+SUM(K226:M226)*$D$226</f>
        <v>5503.73</v>
      </c>
      <c r="L215" s="289"/>
      <c r="M215" s="215">
        <f>K215/$D$215</f>
        <v>0.50369138603377583</v>
      </c>
      <c r="N215" s="288">
        <f>SUM(N216:P216)*$D$216+SUM(N217:P217)*$D$217+SUM(N218:P218)*$D$218+SUM(N219:P219)*$D$219+SUM(N220:P220)*$D$220+SUM(N221:P221)*$D$221+SUM(N222:P222)*$D$222+SUM(N223:P223)*$D$223+SUM(N224:P224)*$D$224+SUM(N225:P225)*$D$225+SUM(N226:P226)*$D$226</f>
        <v>5423.0599999999995</v>
      </c>
      <c r="O215" s="289"/>
      <c r="P215" s="215">
        <f>N215/$D$215</f>
        <v>0.49630861396622439</v>
      </c>
      <c r="Q215" s="288">
        <f>SUM(Q216:S216)*$D$216+SUM(Q217:S217)*$D$217+SUM(Q218:S218)*$D$218+SUM(Q219:S219)*$D$219+SUM(Q220:S220)*$D$220+SUM(Q221:S221)*$D$221+SUM(Q222:S222)*$D$222+SUM(Q223:S223)*$D$223+SUM(Q224:S224)*$D$224+SUM(Q225:S225)*$D$225+SUM(Q226:S226)*$D$226</f>
        <v>0</v>
      </c>
      <c r="R215" s="289"/>
      <c r="S215" s="215">
        <f>Q215/$D$215</f>
        <v>0</v>
      </c>
      <c r="T215" s="68"/>
      <c r="U215" s="68"/>
      <c r="V215" s="68"/>
      <c r="W215" s="68"/>
      <c r="X215" s="68"/>
      <c r="Y215" s="68"/>
      <c r="Z215" s="68"/>
      <c r="AA215" s="68"/>
      <c r="AB215" s="68"/>
      <c r="AC215" s="68"/>
      <c r="AD215" s="68"/>
      <c r="AE215" s="68"/>
      <c r="AF215" s="68"/>
      <c r="AG215" s="68"/>
      <c r="AH215" s="68"/>
      <c r="AI215" s="68"/>
    </row>
    <row r="216" spans="1:35" s="79" customFormat="1" ht="39.950000000000003" customHeight="1" x14ac:dyDescent="0.2">
      <c r="A216" s="82" t="s">
        <v>818</v>
      </c>
      <c r="B216" s="196">
        <v>93358</v>
      </c>
      <c r="C216" s="83" t="s">
        <v>497</v>
      </c>
      <c r="D216" s="166">
        <f>'Orçamento Sintético'!G215</f>
        <v>328.94</v>
      </c>
      <c r="E216" s="181"/>
      <c r="F216" s="179"/>
      <c r="G216" s="180"/>
      <c r="H216" s="181"/>
      <c r="I216" s="179"/>
      <c r="J216" s="180"/>
      <c r="K216" s="181"/>
      <c r="L216" s="210">
        <v>1</v>
      </c>
      <c r="M216" s="180"/>
      <c r="N216" s="181"/>
      <c r="O216" s="179"/>
      <c r="P216" s="180"/>
      <c r="Q216" s="181"/>
      <c r="R216" s="179"/>
      <c r="S216" s="180"/>
      <c r="T216" s="68"/>
      <c r="U216" s="68"/>
      <c r="V216" s="68"/>
      <c r="W216" s="68"/>
      <c r="X216" s="68"/>
      <c r="Y216" s="68"/>
      <c r="Z216" s="68"/>
      <c r="AA216" s="68"/>
      <c r="AB216" s="68"/>
      <c r="AC216" s="68"/>
      <c r="AD216" s="68"/>
      <c r="AE216" s="68"/>
      <c r="AF216" s="68"/>
      <c r="AG216" s="68"/>
      <c r="AH216" s="68"/>
      <c r="AI216" s="68"/>
    </row>
    <row r="217" spans="1:35" s="7" customFormat="1" ht="60" customHeight="1" x14ac:dyDescent="0.2">
      <c r="A217" s="82" t="s">
        <v>819</v>
      </c>
      <c r="B217" s="107" t="s">
        <v>627</v>
      </c>
      <c r="C217" s="77" t="s">
        <v>628</v>
      </c>
      <c r="D217" s="166">
        <f>'Orçamento Sintético'!G216</f>
        <v>4166.2</v>
      </c>
      <c r="E217" s="181"/>
      <c r="F217" s="179"/>
      <c r="G217" s="180"/>
      <c r="H217" s="181"/>
      <c r="I217" s="179"/>
      <c r="J217" s="180"/>
      <c r="K217" s="181"/>
      <c r="L217" s="179"/>
      <c r="M217" s="213">
        <v>1</v>
      </c>
      <c r="N217" s="181"/>
      <c r="O217" s="179"/>
      <c r="P217" s="180"/>
      <c r="Q217" s="181"/>
      <c r="R217" s="179"/>
      <c r="S217" s="180"/>
      <c r="T217" s="68"/>
      <c r="U217" s="68"/>
      <c r="V217" s="68"/>
      <c r="W217" s="68"/>
      <c r="X217" s="68"/>
      <c r="Y217" s="68"/>
      <c r="Z217" s="68"/>
      <c r="AA217" s="68"/>
      <c r="AB217" s="68"/>
      <c r="AC217" s="68"/>
      <c r="AD217" s="68"/>
      <c r="AE217" s="68"/>
      <c r="AF217" s="68"/>
      <c r="AG217" s="68"/>
      <c r="AH217" s="68"/>
      <c r="AI217" s="68"/>
    </row>
    <row r="218" spans="1:35" s="7" customFormat="1" ht="60" customHeight="1" x14ac:dyDescent="0.2">
      <c r="A218" s="82" t="s">
        <v>820</v>
      </c>
      <c r="B218" s="191">
        <v>92410</v>
      </c>
      <c r="C218" s="47" t="s">
        <v>52</v>
      </c>
      <c r="D218" s="163">
        <f>'Orçamento Sintético'!G217</f>
        <v>1008.59</v>
      </c>
      <c r="E218" s="181"/>
      <c r="F218" s="179"/>
      <c r="G218" s="180"/>
      <c r="H218" s="181"/>
      <c r="I218" s="179"/>
      <c r="J218" s="180"/>
      <c r="K218" s="181"/>
      <c r="L218" s="179"/>
      <c r="M218" s="213">
        <v>1</v>
      </c>
      <c r="N218" s="181"/>
      <c r="O218" s="179"/>
      <c r="P218" s="180"/>
      <c r="Q218" s="181"/>
      <c r="R218" s="179"/>
      <c r="S218" s="180"/>
      <c r="T218" s="68"/>
      <c r="U218" s="68"/>
      <c r="V218" s="68"/>
      <c r="W218" s="68"/>
      <c r="X218" s="68"/>
      <c r="Y218" s="68"/>
      <c r="Z218" s="68"/>
      <c r="AA218" s="68"/>
      <c r="AB218" s="68"/>
      <c r="AC218" s="68"/>
      <c r="AD218" s="68"/>
      <c r="AE218" s="68"/>
      <c r="AF218" s="68"/>
      <c r="AG218" s="68"/>
      <c r="AH218" s="68"/>
      <c r="AI218" s="68"/>
    </row>
    <row r="219" spans="1:35" s="7" customFormat="1" ht="39.950000000000003" customHeight="1" x14ac:dyDescent="0.2">
      <c r="A219" s="82" t="s">
        <v>821</v>
      </c>
      <c r="B219" s="191">
        <v>92775</v>
      </c>
      <c r="C219" s="47" t="s">
        <v>371</v>
      </c>
      <c r="D219" s="163">
        <f>'Orçamento Sintético'!G218</f>
        <v>83.61</v>
      </c>
      <c r="E219" s="181"/>
      <c r="F219" s="179"/>
      <c r="G219" s="180"/>
      <c r="H219" s="181"/>
      <c r="I219" s="179"/>
      <c r="J219" s="180"/>
      <c r="K219" s="181"/>
      <c r="L219" s="179"/>
      <c r="M219" s="180"/>
      <c r="N219" s="207">
        <v>1</v>
      </c>
      <c r="O219" s="179"/>
      <c r="P219" s="180"/>
      <c r="Q219" s="181"/>
      <c r="R219" s="179"/>
      <c r="S219" s="180"/>
      <c r="T219" s="68"/>
      <c r="U219" s="68"/>
      <c r="V219" s="68"/>
      <c r="W219" s="68"/>
      <c r="X219" s="68"/>
      <c r="Y219" s="68"/>
      <c r="Z219" s="68"/>
      <c r="AA219" s="68"/>
      <c r="AB219" s="68"/>
      <c r="AC219" s="68"/>
      <c r="AD219" s="68"/>
      <c r="AE219" s="68"/>
      <c r="AF219" s="68"/>
      <c r="AG219" s="68"/>
      <c r="AH219" s="68"/>
      <c r="AI219" s="68"/>
    </row>
    <row r="220" spans="1:35" s="7" customFormat="1" ht="39.950000000000003" customHeight="1" x14ac:dyDescent="0.2">
      <c r="A220" s="82" t="s">
        <v>822</v>
      </c>
      <c r="B220" s="191">
        <v>92778</v>
      </c>
      <c r="C220" s="47" t="s">
        <v>370</v>
      </c>
      <c r="D220" s="163">
        <f>'Orçamento Sintético'!G219</f>
        <v>277.18</v>
      </c>
      <c r="E220" s="181"/>
      <c r="F220" s="179"/>
      <c r="G220" s="180"/>
      <c r="H220" s="181"/>
      <c r="I220" s="179"/>
      <c r="J220" s="180"/>
      <c r="K220" s="181"/>
      <c r="L220" s="179"/>
      <c r="M220" s="180"/>
      <c r="N220" s="207">
        <v>1</v>
      </c>
      <c r="O220" s="179"/>
      <c r="P220" s="180"/>
      <c r="Q220" s="181"/>
      <c r="R220" s="179"/>
      <c r="S220" s="180"/>
      <c r="T220" s="68"/>
      <c r="U220" s="68"/>
      <c r="V220" s="68"/>
      <c r="W220" s="68"/>
      <c r="X220" s="68"/>
      <c r="Y220" s="68"/>
      <c r="Z220" s="68"/>
      <c r="AA220" s="68"/>
      <c r="AB220" s="68"/>
      <c r="AC220" s="68"/>
      <c r="AD220" s="68"/>
      <c r="AE220" s="68"/>
      <c r="AF220" s="68"/>
      <c r="AG220" s="68"/>
      <c r="AH220" s="68"/>
      <c r="AI220" s="68"/>
    </row>
    <row r="221" spans="1:35" s="7" customFormat="1" ht="39.950000000000003" customHeight="1" x14ac:dyDescent="0.2">
      <c r="A221" s="82" t="s">
        <v>823</v>
      </c>
      <c r="B221" s="174">
        <v>94965</v>
      </c>
      <c r="C221" s="51" t="s">
        <v>412</v>
      </c>
      <c r="D221" s="158">
        <f>'Orçamento Sintético'!G220</f>
        <v>213.33</v>
      </c>
      <c r="E221" s="181"/>
      <c r="F221" s="179"/>
      <c r="G221" s="180"/>
      <c r="H221" s="181"/>
      <c r="I221" s="179"/>
      <c r="J221" s="180"/>
      <c r="K221" s="181"/>
      <c r="L221" s="179"/>
      <c r="M221" s="180"/>
      <c r="N221" s="181"/>
      <c r="O221" s="210">
        <v>1</v>
      </c>
      <c r="P221" s="180"/>
      <c r="Q221" s="181"/>
      <c r="R221" s="179"/>
      <c r="S221" s="180"/>
      <c r="T221" s="68"/>
      <c r="U221" s="68"/>
      <c r="V221" s="68"/>
      <c r="W221" s="68"/>
      <c r="X221" s="68"/>
      <c r="Y221" s="68"/>
      <c r="Z221" s="68"/>
      <c r="AA221" s="68"/>
      <c r="AB221" s="68"/>
      <c r="AC221" s="68"/>
      <c r="AD221" s="68"/>
      <c r="AE221" s="68"/>
      <c r="AF221" s="68"/>
      <c r="AG221" s="68"/>
      <c r="AH221" s="68"/>
      <c r="AI221" s="68"/>
    </row>
    <row r="222" spans="1:35" s="7" customFormat="1" ht="39.950000000000003" customHeight="1" x14ac:dyDescent="0.2">
      <c r="A222" s="82" t="s">
        <v>824</v>
      </c>
      <c r="B222" s="174">
        <v>92873</v>
      </c>
      <c r="C222" s="51" t="s">
        <v>58</v>
      </c>
      <c r="D222" s="158">
        <f>'Orçamento Sintético'!G221</f>
        <v>78.37</v>
      </c>
      <c r="E222" s="181"/>
      <c r="F222" s="179"/>
      <c r="G222" s="180"/>
      <c r="H222" s="181"/>
      <c r="I222" s="179"/>
      <c r="J222" s="180"/>
      <c r="K222" s="181"/>
      <c r="L222" s="179"/>
      <c r="M222" s="180"/>
      <c r="N222" s="181"/>
      <c r="O222" s="210">
        <v>1</v>
      </c>
      <c r="P222" s="180"/>
      <c r="Q222" s="181"/>
      <c r="R222" s="179"/>
      <c r="S222" s="180"/>
      <c r="T222" s="68"/>
      <c r="U222" s="68"/>
      <c r="V222" s="68"/>
      <c r="W222" s="68"/>
      <c r="X222" s="68"/>
      <c r="Y222" s="68"/>
      <c r="Z222" s="68"/>
      <c r="AA222" s="68"/>
      <c r="AB222" s="68"/>
      <c r="AC222" s="68"/>
      <c r="AD222" s="68"/>
      <c r="AE222" s="68"/>
      <c r="AF222" s="68"/>
      <c r="AG222" s="68"/>
      <c r="AH222" s="68"/>
      <c r="AI222" s="68"/>
    </row>
    <row r="223" spans="1:35" s="79" customFormat="1" ht="39.950000000000003" customHeight="1" x14ac:dyDescent="0.2">
      <c r="A223" s="82" t="s">
        <v>825</v>
      </c>
      <c r="B223" s="107" t="s">
        <v>605</v>
      </c>
      <c r="C223" s="83" t="s">
        <v>607</v>
      </c>
      <c r="D223" s="163">
        <f>'Orçamento Sintético'!G222</f>
        <v>1274.53</v>
      </c>
      <c r="E223" s="181"/>
      <c r="F223" s="179"/>
      <c r="G223" s="180"/>
      <c r="H223" s="181"/>
      <c r="I223" s="179"/>
      <c r="J223" s="180"/>
      <c r="K223" s="181"/>
      <c r="L223" s="179"/>
      <c r="M223" s="180"/>
      <c r="N223" s="181"/>
      <c r="O223" s="179"/>
      <c r="P223" s="213">
        <v>1</v>
      </c>
      <c r="Q223" s="181"/>
      <c r="R223" s="179"/>
      <c r="S223" s="180"/>
      <c r="T223" s="68"/>
      <c r="U223" s="68"/>
      <c r="V223" s="68"/>
      <c r="W223" s="68"/>
      <c r="X223" s="68"/>
      <c r="Y223" s="68"/>
      <c r="Z223" s="68"/>
      <c r="AA223" s="68"/>
      <c r="AB223" s="68"/>
      <c r="AC223" s="68"/>
      <c r="AD223" s="68"/>
      <c r="AE223" s="68"/>
      <c r="AF223" s="68"/>
      <c r="AG223" s="68"/>
      <c r="AH223" s="68"/>
      <c r="AI223" s="68"/>
    </row>
    <row r="224" spans="1:35" s="7" customFormat="1" ht="39.950000000000003" customHeight="1" x14ac:dyDescent="0.2">
      <c r="A224" s="82" t="s">
        <v>826</v>
      </c>
      <c r="B224" s="174">
        <v>94990</v>
      </c>
      <c r="C224" s="51" t="s">
        <v>102</v>
      </c>
      <c r="D224" s="163">
        <f>'Orçamento Sintético'!G223</f>
        <v>1884.01</v>
      </c>
      <c r="E224" s="181"/>
      <c r="F224" s="179"/>
      <c r="G224" s="180"/>
      <c r="H224" s="181"/>
      <c r="I224" s="179"/>
      <c r="J224" s="180"/>
      <c r="K224" s="181"/>
      <c r="L224" s="179"/>
      <c r="M224" s="180"/>
      <c r="N224" s="181"/>
      <c r="O224" s="179"/>
      <c r="P224" s="213">
        <v>1</v>
      </c>
      <c r="Q224" s="181"/>
      <c r="R224" s="179"/>
      <c r="S224" s="180"/>
      <c r="T224" s="68"/>
      <c r="U224" s="68"/>
      <c r="V224" s="68"/>
      <c r="W224" s="68"/>
      <c r="X224" s="68"/>
      <c r="Y224" s="68"/>
      <c r="Z224" s="68"/>
      <c r="AA224" s="68"/>
      <c r="AB224" s="68"/>
      <c r="AC224" s="68"/>
      <c r="AD224" s="68"/>
      <c r="AE224" s="68"/>
      <c r="AF224" s="68"/>
      <c r="AG224" s="68"/>
      <c r="AH224" s="68"/>
      <c r="AI224" s="68"/>
    </row>
    <row r="225" spans="1:35" s="7" customFormat="1" ht="60" customHeight="1" x14ac:dyDescent="0.2">
      <c r="A225" s="82" t="s">
        <v>827</v>
      </c>
      <c r="B225" s="107">
        <v>87894</v>
      </c>
      <c r="C225" s="77" t="s">
        <v>498</v>
      </c>
      <c r="D225" s="166">
        <f>'Orçamento Sintético'!G224</f>
        <v>205.07</v>
      </c>
      <c r="E225" s="181"/>
      <c r="F225" s="179"/>
      <c r="G225" s="180"/>
      <c r="H225" s="181"/>
      <c r="I225" s="179"/>
      <c r="J225" s="180"/>
      <c r="K225" s="181"/>
      <c r="L225" s="179"/>
      <c r="M225" s="180"/>
      <c r="N225" s="181"/>
      <c r="O225" s="179"/>
      <c r="P225" s="213">
        <v>1</v>
      </c>
      <c r="Q225" s="181"/>
      <c r="R225" s="179"/>
      <c r="S225" s="180"/>
      <c r="T225" s="68"/>
      <c r="U225" s="68"/>
      <c r="V225" s="68"/>
      <c r="W225" s="68"/>
      <c r="X225" s="68"/>
      <c r="Y225" s="68"/>
      <c r="Z225" s="68"/>
      <c r="AA225" s="68"/>
      <c r="AB225" s="68"/>
      <c r="AC225" s="68"/>
      <c r="AD225" s="68"/>
      <c r="AE225" s="68"/>
      <c r="AF225" s="68"/>
      <c r="AG225" s="68"/>
      <c r="AH225" s="68"/>
      <c r="AI225" s="68"/>
    </row>
    <row r="226" spans="1:35" s="7" customFormat="1" ht="60" customHeight="1" thickBot="1" x14ac:dyDescent="0.25">
      <c r="A226" s="82" t="s">
        <v>828</v>
      </c>
      <c r="B226" s="191">
        <v>87529</v>
      </c>
      <c r="C226" s="72" t="s">
        <v>77</v>
      </c>
      <c r="D226" s="163">
        <f>'Orçamento Sintético'!G225</f>
        <v>1406.96</v>
      </c>
      <c r="E226" s="181"/>
      <c r="F226" s="179"/>
      <c r="G226" s="180"/>
      <c r="H226" s="181"/>
      <c r="I226" s="179"/>
      <c r="J226" s="180"/>
      <c r="K226" s="181"/>
      <c r="L226" s="179"/>
      <c r="M226" s="180"/>
      <c r="N226" s="181"/>
      <c r="O226" s="179"/>
      <c r="P226" s="213">
        <v>1</v>
      </c>
      <c r="Q226" s="181"/>
      <c r="R226" s="179"/>
      <c r="S226" s="180"/>
      <c r="T226" s="68"/>
      <c r="U226" s="68"/>
      <c r="V226" s="68"/>
      <c r="W226" s="68"/>
      <c r="X226" s="68"/>
      <c r="Y226" s="68"/>
      <c r="Z226" s="68"/>
      <c r="AA226" s="68"/>
      <c r="AB226" s="68"/>
      <c r="AC226" s="68"/>
      <c r="AD226" s="68"/>
      <c r="AE226" s="68"/>
      <c r="AF226" s="68"/>
      <c r="AG226" s="68"/>
      <c r="AH226" s="68"/>
      <c r="AI226" s="68"/>
    </row>
    <row r="227" spans="1:35" s="9" customFormat="1" ht="30" customHeight="1" thickBot="1" x14ac:dyDescent="0.25">
      <c r="A227" s="60" t="s">
        <v>829</v>
      </c>
      <c r="B227" s="61"/>
      <c r="C227" s="177" t="s">
        <v>625</v>
      </c>
      <c r="D227" s="162">
        <f>D228</f>
        <v>3786.99</v>
      </c>
      <c r="E227" s="286">
        <f>SUM(E228:G228)*$D$228</f>
        <v>0</v>
      </c>
      <c r="F227" s="287"/>
      <c r="G227" s="185">
        <f>E227/$D$227</f>
        <v>0</v>
      </c>
      <c r="H227" s="286">
        <f>SUM(H228:J228)*$D$228</f>
        <v>0</v>
      </c>
      <c r="I227" s="287"/>
      <c r="J227" s="185">
        <f>H227/$D$227</f>
        <v>0</v>
      </c>
      <c r="K227" s="286">
        <f>SUM(K228:M228)*$D$228</f>
        <v>0</v>
      </c>
      <c r="L227" s="287"/>
      <c r="M227" s="185">
        <f>K227/$D$227</f>
        <v>0</v>
      </c>
      <c r="N227" s="288">
        <f>SUM(N228:P228)*$D$228</f>
        <v>3786.99</v>
      </c>
      <c r="O227" s="289"/>
      <c r="P227" s="215">
        <f>N227/$D$227</f>
        <v>1</v>
      </c>
      <c r="Q227" s="286">
        <f>SUM(Q228:S228)*$D$228</f>
        <v>0</v>
      </c>
      <c r="R227" s="287"/>
      <c r="S227" s="185">
        <f>Q227/$D$227</f>
        <v>0</v>
      </c>
      <c r="T227" s="68"/>
      <c r="U227" s="68"/>
      <c r="V227" s="68"/>
      <c r="W227" s="68"/>
      <c r="X227" s="68"/>
      <c r="Y227" s="68"/>
      <c r="Z227" s="68"/>
      <c r="AA227" s="68"/>
      <c r="AB227" s="68"/>
      <c r="AC227" s="68"/>
      <c r="AD227" s="68"/>
      <c r="AE227" s="68"/>
      <c r="AF227" s="68"/>
      <c r="AG227" s="68"/>
      <c r="AH227" s="68"/>
      <c r="AI227" s="68"/>
    </row>
    <row r="228" spans="1:35" s="7" customFormat="1" ht="39.950000000000003" customHeight="1" thickBot="1" x14ac:dyDescent="0.25">
      <c r="A228" s="50" t="s">
        <v>830</v>
      </c>
      <c r="B228" s="174">
        <v>94990</v>
      </c>
      <c r="C228" s="51" t="s">
        <v>102</v>
      </c>
      <c r="D228" s="163">
        <f>'Orçamento Sintético'!G227</f>
        <v>3786.99</v>
      </c>
      <c r="E228" s="181"/>
      <c r="F228" s="179"/>
      <c r="G228" s="180"/>
      <c r="H228" s="181"/>
      <c r="I228" s="179"/>
      <c r="J228" s="180"/>
      <c r="K228" s="181"/>
      <c r="L228" s="179"/>
      <c r="M228" s="180"/>
      <c r="N228" s="181"/>
      <c r="O228" s="179"/>
      <c r="P228" s="213">
        <v>1</v>
      </c>
      <c r="Q228" s="181"/>
      <c r="R228" s="179"/>
      <c r="S228" s="180"/>
      <c r="T228" s="68"/>
      <c r="U228" s="68"/>
      <c r="V228" s="68"/>
      <c r="W228" s="68"/>
      <c r="X228" s="68"/>
      <c r="Y228" s="68"/>
      <c r="Z228" s="68"/>
      <c r="AA228" s="68"/>
      <c r="AB228" s="68"/>
      <c r="AC228" s="68"/>
      <c r="AD228" s="68"/>
      <c r="AE228" s="68"/>
      <c r="AF228" s="68"/>
      <c r="AG228" s="68"/>
      <c r="AH228" s="68"/>
      <c r="AI228" s="68"/>
    </row>
    <row r="229" spans="1:35" s="9" customFormat="1" ht="30" customHeight="1" thickBot="1" x14ac:dyDescent="0.25">
      <c r="A229" s="10">
        <v>18</v>
      </c>
      <c r="B229" s="10"/>
      <c r="C229" s="155" t="s">
        <v>107</v>
      </c>
      <c r="D229" s="157">
        <f>SUM(D230:D231)</f>
        <v>1472.22</v>
      </c>
      <c r="E229" s="286">
        <f>SUM(E230:G230)*$D$230+SUM(E231:G231)*$D$231</f>
        <v>0</v>
      </c>
      <c r="F229" s="287"/>
      <c r="G229" s="185">
        <f>E229/$D$229</f>
        <v>0</v>
      </c>
      <c r="H229" s="286">
        <f>SUM(H230:J230)*$D$230+SUM(H231:J231)*$D$231</f>
        <v>0</v>
      </c>
      <c r="I229" s="287"/>
      <c r="J229" s="185">
        <f>H229/$D$229</f>
        <v>0</v>
      </c>
      <c r="K229" s="286">
        <f>SUM(K230:M230)*$D$230+SUM(K231:M231)*$D$231</f>
        <v>0</v>
      </c>
      <c r="L229" s="287"/>
      <c r="M229" s="185">
        <f>K229/$D$229</f>
        <v>0</v>
      </c>
      <c r="N229" s="282">
        <f>SUM(N230:P230)*$D$230+SUM(N231:P231)*$D$231</f>
        <v>1472.22</v>
      </c>
      <c r="O229" s="283"/>
      <c r="P229" s="214">
        <f>N229/$D$229</f>
        <v>1</v>
      </c>
      <c r="Q229" s="286">
        <f>SUM(Q230:S230)*$D$230+SUM(Q231:S231)*$D$231</f>
        <v>0</v>
      </c>
      <c r="R229" s="287"/>
      <c r="S229" s="185">
        <f>Q229/$D$229</f>
        <v>0</v>
      </c>
      <c r="T229" s="68"/>
      <c r="U229" s="247">
        <f>E229+H229+K229+N229+Q229</f>
        <v>1472.22</v>
      </c>
      <c r="V229" s="68"/>
      <c r="W229" s="68"/>
      <c r="X229" s="68"/>
      <c r="Y229" s="68"/>
      <c r="Z229" s="68"/>
      <c r="AA229" s="68"/>
      <c r="AB229" s="68"/>
      <c r="AC229" s="68"/>
      <c r="AD229" s="68"/>
      <c r="AE229" s="68"/>
      <c r="AF229" s="68"/>
      <c r="AG229" s="68"/>
      <c r="AH229" s="68"/>
      <c r="AI229" s="68"/>
    </row>
    <row r="230" spans="1:35" s="7" customFormat="1" ht="39.950000000000003" customHeight="1" x14ac:dyDescent="0.2">
      <c r="A230" s="50" t="s">
        <v>493</v>
      </c>
      <c r="B230" s="107" t="s">
        <v>975</v>
      </c>
      <c r="C230" s="95" t="s">
        <v>976</v>
      </c>
      <c r="D230" s="166">
        <f>'Orçamento Sintético'!G229</f>
        <v>1397.88</v>
      </c>
      <c r="E230" s="181"/>
      <c r="F230" s="179"/>
      <c r="G230" s="180"/>
      <c r="H230" s="181"/>
      <c r="I230" s="179"/>
      <c r="J230" s="180"/>
      <c r="K230" s="181"/>
      <c r="L230" s="179"/>
      <c r="M230" s="180"/>
      <c r="N230" s="181"/>
      <c r="O230" s="179"/>
      <c r="P230" s="213">
        <v>1</v>
      </c>
      <c r="Q230" s="181"/>
      <c r="R230" s="179"/>
      <c r="S230" s="180"/>
      <c r="T230" s="68"/>
      <c r="U230" s="68"/>
      <c r="V230" s="68"/>
      <c r="W230" s="68"/>
      <c r="X230" s="68"/>
      <c r="Y230" s="68"/>
      <c r="Z230" s="68"/>
      <c r="AA230" s="68"/>
      <c r="AB230" s="68"/>
      <c r="AC230" s="68"/>
      <c r="AD230" s="68"/>
      <c r="AE230" s="68"/>
      <c r="AF230" s="68"/>
      <c r="AG230" s="68"/>
      <c r="AH230" s="68"/>
      <c r="AI230" s="68"/>
    </row>
    <row r="231" spans="1:35" s="7" customFormat="1" ht="39.950000000000003" customHeight="1" thickBot="1" x14ac:dyDescent="0.25">
      <c r="A231" s="50" t="s">
        <v>496</v>
      </c>
      <c r="B231" s="174">
        <v>88649</v>
      </c>
      <c r="C231" s="51" t="s">
        <v>500</v>
      </c>
      <c r="D231" s="166">
        <f>'Orçamento Sintético'!G230</f>
        <v>74.34</v>
      </c>
      <c r="E231" s="181"/>
      <c r="F231" s="179"/>
      <c r="G231" s="180"/>
      <c r="H231" s="181"/>
      <c r="I231" s="179"/>
      <c r="J231" s="180"/>
      <c r="K231" s="181"/>
      <c r="L231" s="179"/>
      <c r="M231" s="180"/>
      <c r="N231" s="181"/>
      <c r="O231" s="179"/>
      <c r="P231" s="213">
        <v>1</v>
      </c>
      <c r="Q231" s="181"/>
      <c r="R231" s="179"/>
      <c r="S231" s="180"/>
      <c r="T231" s="68"/>
      <c r="U231" s="68"/>
      <c r="V231" s="68"/>
      <c r="W231" s="68"/>
      <c r="X231" s="68"/>
      <c r="Y231" s="68"/>
      <c r="Z231" s="68"/>
      <c r="AA231" s="68"/>
      <c r="AB231" s="68"/>
      <c r="AC231" s="68"/>
      <c r="AD231" s="68"/>
      <c r="AE231" s="68"/>
      <c r="AF231" s="68"/>
      <c r="AG231" s="68"/>
      <c r="AH231" s="68"/>
      <c r="AI231" s="68"/>
    </row>
    <row r="232" spans="1:35" s="9" customFormat="1" ht="30" customHeight="1" thickBot="1" x14ac:dyDescent="0.25">
      <c r="A232" s="10">
        <v>19</v>
      </c>
      <c r="B232" s="10"/>
      <c r="C232" s="155" t="s">
        <v>103</v>
      </c>
      <c r="D232" s="157">
        <f>D233</f>
        <v>9267.27</v>
      </c>
      <c r="E232" s="286">
        <f>SUM(E233:G233)*$D$233</f>
        <v>0</v>
      </c>
      <c r="F232" s="287"/>
      <c r="G232" s="185">
        <f>E232/$D$232</f>
        <v>0</v>
      </c>
      <c r="H232" s="286">
        <f>SUM(H233:J233)*$D$233</f>
        <v>0</v>
      </c>
      <c r="I232" s="287"/>
      <c r="J232" s="185">
        <f>H232/$D$232</f>
        <v>0</v>
      </c>
      <c r="K232" s="286">
        <f>SUM(K233:M233)*$D$233</f>
        <v>0</v>
      </c>
      <c r="L232" s="287"/>
      <c r="M232" s="185">
        <f>K232/$D$232</f>
        <v>0</v>
      </c>
      <c r="N232" s="282">
        <f>SUM(N233:P233)*$D$233</f>
        <v>4633.6350000000002</v>
      </c>
      <c r="O232" s="283"/>
      <c r="P232" s="214">
        <f>N232/$D$232</f>
        <v>0.5</v>
      </c>
      <c r="Q232" s="282">
        <f>SUM(Q233:S233)*$D$233</f>
        <v>4633.6350000000002</v>
      </c>
      <c r="R232" s="283"/>
      <c r="S232" s="214">
        <f>Q232/$D$232</f>
        <v>0.5</v>
      </c>
      <c r="T232" s="68"/>
      <c r="U232" s="247">
        <f>E232+H232+K232+N232+Q232</f>
        <v>9267.27</v>
      </c>
      <c r="V232" s="68"/>
      <c r="W232" s="68"/>
      <c r="X232" s="68"/>
      <c r="Y232" s="68"/>
      <c r="Z232" s="68"/>
      <c r="AA232" s="68"/>
      <c r="AB232" s="68"/>
      <c r="AC232" s="68"/>
      <c r="AD232" s="68"/>
      <c r="AE232" s="68"/>
      <c r="AF232" s="68"/>
      <c r="AG232" s="68"/>
      <c r="AH232" s="68"/>
      <c r="AI232" s="68"/>
    </row>
    <row r="233" spans="1:35" s="64" customFormat="1" ht="60" customHeight="1" thickBot="1" x14ac:dyDescent="0.25">
      <c r="A233" s="78" t="s">
        <v>499</v>
      </c>
      <c r="B233" s="196" t="s">
        <v>699</v>
      </c>
      <c r="C233" s="93" t="s">
        <v>104</v>
      </c>
      <c r="D233" s="166">
        <f>'Orçamento Sintético'!G232</f>
        <v>9267.27</v>
      </c>
      <c r="E233" s="181"/>
      <c r="F233" s="179"/>
      <c r="G233" s="180"/>
      <c r="H233" s="181"/>
      <c r="I233" s="179"/>
      <c r="J233" s="180"/>
      <c r="K233" s="181"/>
      <c r="L233" s="179"/>
      <c r="M233" s="180"/>
      <c r="N233" s="181"/>
      <c r="O233" s="210">
        <v>0.2</v>
      </c>
      <c r="P233" s="213">
        <v>0.3</v>
      </c>
      <c r="Q233" s="207">
        <v>0.5</v>
      </c>
      <c r="R233" s="179"/>
      <c r="S233" s="180"/>
      <c r="T233" s="68"/>
      <c r="U233" s="68"/>
      <c r="V233" s="68"/>
      <c r="W233" s="68"/>
      <c r="X233" s="68"/>
      <c r="Y233" s="68"/>
      <c r="Z233" s="68"/>
      <c r="AA233" s="68"/>
      <c r="AB233" s="68"/>
      <c r="AC233" s="68"/>
      <c r="AD233" s="68"/>
      <c r="AE233" s="68"/>
      <c r="AF233" s="68"/>
      <c r="AG233" s="68"/>
      <c r="AH233" s="68"/>
      <c r="AI233" s="68"/>
    </row>
    <row r="234" spans="1:35" s="9" customFormat="1" ht="30" customHeight="1" thickBot="1" x14ac:dyDescent="0.25">
      <c r="A234" s="10">
        <v>20</v>
      </c>
      <c r="B234" s="10"/>
      <c r="C234" s="155" t="s">
        <v>108</v>
      </c>
      <c r="D234" s="157">
        <f>D235+D238+D240</f>
        <v>17711.530000000002</v>
      </c>
      <c r="E234" s="286">
        <f>E235+E238+E240</f>
        <v>0</v>
      </c>
      <c r="F234" s="287"/>
      <c r="G234" s="185">
        <f>E234/$D$234</f>
        <v>0</v>
      </c>
      <c r="H234" s="286">
        <f>H235+H238+H240</f>
        <v>0</v>
      </c>
      <c r="I234" s="287"/>
      <c r="J234" s="185">
        <f>H234/$D$234</f>
        <v>0</v>
      </c>
      <c r="K234" s="286">
        <f>K235+K238+K240</f>
        <v>0</v>
      </c>
      <c r="L234" s="287"/>
      <c r="M234" s="185">
        <f>K234/$D$234</f>
        <v>0</v>
      </c>
      <c r="N234" s="282">
        <f>N235+N238+N240</f>
        <v>5238.7349999999997</v>
      </c>
      <c r="O234" s="283"/>
      <c r="P234" s="214">
        <f>N234/$D$234</f>
        <v>0.29578105335902649</v>
      </c>
      <c r="Q234" s="282">
        <f>Q235+Q238+Q240</f>
        <v>12472.794999999996</v>
      </c>
      <c r="R234" s="283"/>
      <c r="S234" s="214">
        <f>Q234/$D$234</f>
        <v>0.70421894664097318</v>
      </c>
      <c r="T234" s="68"/>
      <c r="U234" s="247">
        <f>E234+H234+K234+N234+Q234</f>
        <v>17711.529999999995</v>
      </c>
      <c r="V234" s="68"/>
      <c r="W234" s="68"/>
      <c r="X234" s="68"/>
      <c r="Y234" s="68"/>
      <c r="Z234" s="68"/>
      <c r="AA234" s="68"/>
      <c r="AB234" s="68"/>
      <c r="AC234" s="68"/>
      <c r="AD234" s="68"/>
      <c r="AE234" s="68"/>
      <c r="AF234" s="68"/>
      <c r="AG234" s="68"/>
      <c r="AH234" s="68"/>
      <c r="AI234" s="68"/>
    </row>
    <row r="235" spans="1:35" s="9" customFormat="1" ht="30" customHeight="1" thickBot="1" x14ac:dyDescent="0.25">
      <c r="A235" s="60" t="s">
        <v>501</v>
      </c>
      <c r="B235" s="61"/>
      <c r="C235" s="177" t="s">
        <v>109</v>
      </c>
      <c r="D235" s="162">
        <f>SUM(D236:D237)</f>
        <v>10663.84</v>
      </c>
      <c r="E235" s="286">
        <f>SUM(E236:G236)*$D$236+SUM(E237:G237)*$D$237</f>
        <v>0</v>
      </c>
      <c r="F235" s="287"/>
      <c r="G235" s="185">
        <f>E235/$D$235</f>
        <v>0</v>
      </c>
      <c r="H235" s="286">
        <f>SUM(H236:J236)*$D$236+SUM(H237:J237)*$D$237</f>
        <v>0</v>
      </c>
      <c r="I235" s="287"/>
      <c r="J235" s="185">
        <f>H235/$D$235</f>
        <v>0</v>
      </c>
      <c r="K235" s="286">
        <f>SUM(K236:M236)*$D$236+SUM(K237:M237)*$D$237</f>
        <v>0</v>
      </c>
      <c r="L235" s="287"/>
      <c r="M235" s="185">
        <f>K235/$D$235</f>
        <v>0</v>
      </c>
      <c r="N235" s="288">
        <f>SUM(N236:P236)*$D$236+SUM(N237:P237)*$D$237</f>
        <v>3199.1519999999996</v>
      </c>
      <c r="O235" s="289"/>
      <c r="P235" s="215">
        <f>N235/$D$235</f>
        <v>0.29999999999999993</v>
      </c>
      <c r="Q235" s="288">
        <f>SUM(Q236:S236)*$D$236+SUM(Q237:S237)*$D$237</f>
        <v>7464.6879999999983</v>
      </c>
      <c r="R235" s="289"/>
      <c r="S235" s="215">
        <f>Q235/$D$235</f>
        <v>0.69999999999999984</v>
      </c>
      <c r="T235" s="68"/>
      <c r="U235" s="68"/>
      <c r="V235" s="68"/>
      <c r="W235" s="68"/>
      <c r="X235" s="68"/>
      <c r="Y235" s="68"/>
      <c r="Z235" s="68"/>
      <c r="AA235" s="68"/>
      <c r="AB235" s="68"/>
      <c r="AC235" s="68"/>
      <c r="AD235" s="68"/>
      <c r="AE235" s="68"/>
      <c r="AF235" s="68"/>
      <c r="AG235" s="68"/>
      <c r="AH235" s="68"/>
      <c r="AI235" s="68"/>
    </row>
    <row r="236" spans="1:35" s="7" customFormat="1" ht="60" customHeight="1" x14ac:dyDescent="0.2">
      <c r="A236" s="46" t="s">
        <v>831</v>
      </c>
      <c r="B236" s="191">
        <v>91338</v>
      </c>
      <c r="C236" s="77" t="s">
        <v>503</v>
      </c>
      <c r="D236" s="166">
        <f>'Orçamento Sintético'!G235</f>
        <v>9668.5499999999993</v>
      </c>
      <c r="E236" s="181"/>
      <c r="F236" s="179"/>
      <c r="G236" s="180"/>
      <c r="H236" s="181"/>
      <c r="I236" s="179"/>
      <c r="J236" s="180"/>
      <c r="K236" s="181"/>
      <c r="L236" s="179"/>
      <c r="M236" s="180"/>
      <c r="N236" s="181"/>
      <c r="O236" s="179"/>
      <c r="P236" s="213">
        <v>0.3</v>
      </c>
      <c r="Q236" s="207">
        <v>0.7</v>
      </c>
      <c r="R236" s="179"/>
      <c r="S236" s="180"/>
      <c r="T236" s="68"/>
      <c r="U236" s="68"/>
      <c r="V236" s="68"/>
      <c r="W236" s="68"/>
      <c r="X236" s="68"/>
      <c r="Y236" s="68"/>
      <c r="Z236" s="68"/>
      <c r="AA236" s="68"/>
      <c r="AB236" s="68"/>
      <c r="AC236" s="68"/>
      <c r="AD236" s="68"/>
      <c r="AE236" s="68"/>
      <c r="AF236" s="68"/>
      <c r="AG236" s="68"/>
      <c r="AH236" s="68"/>
      <c r="AI236" s="68"/>
    </row>
    <row r="237" spans="1:35" s="7" customFormat="1" ht="60" customHeight="1" thickBot="1" x14ac:dyDescent="0.25">
      <c r="A237" s="46" t="s">
        <v>832</v>
      </c>
      <c r="B237" s="191">
        <v>91338</v>
      </c>
      <c r="C237" s="77" t="s">
        <v>504</v>
      </c>
      <c r="D237" s="166">
        <f>'Orçamento Sintético'!G236</f>
        <v>995.29</v>
      </c>
      <c r="E237" s="181"/>
      <c r="F237" s="179"/>
      <c r="G237" s="180"/>
      <c r="H237" s="181"/>
      <c r="I237" s="179"/>
      <c r="J237" s="180"/>
      <c r="K237" s="181"/>
      <c r="L237" s="179"/>
      <c r="M237" s="180"/>
      <c r="N237" s="181"/>
      <c r="O237" s="179"/>
      <c r="P237" s="213">
        <v>0.3</v>
      </c>
      <c r="Q237" s="207">
        <v>0.7</v>
      </c>
      <c r="R237" s="179"/>
      <c r="S237" s="180"/>
      <c r="T237" s="68"/>
      <c r="U237" s="68"/>
      <c r="V237" s="68"/>
      <c r="W237" s="68"/>
      <c r="X237" s="68"/>
      <c r="Y237" s="68"/>
      <c r="Z237" s="68"/>
      <c r="AA237" s="68"/>
      <c r="AB237" s="68"/>
      <c r="AC237" s="68"/>
      <c r="AD237" s="68"/>
      <c r="AE237" s="68"/>
      <c r="AF237" s="68"/>
      <c r="AG237" s="68"/>
      <c r="AH237" s="68"/>
      <c r="AI237" s="68"/>
    </row>
    <row r="238" spans="1:35" s="9" customFormat="1" ht="30" customHeight="1" thickBot="1" x14ac:dyDescent="0.25">
      <c r="A238" s="60" t="s">
        <v>833</v>
      </c>
      <c r="B238" s="61"/>
      <c r="C238" s="177" t="s">
        <v>264</v>
      </c>
      <c r="D238" s="162">
        <f>D239</f>
        <v>6798.61</v>
      </c>
      <c r="E238" s="286">
        <f>SUM(E239:G239)*$D$239</f>
        <v>0</v>
      </c>
      <c r="F238" s="287"/>
      <c r="G238" s="185">
        <f>E238/$D$238</f>
        <v>0</v>
      </c>
      <c r="H238" s="286">
        <f>SUM(H239:J239)*$D$239</f>
        <v>0</v>
      </c>
      <c r="I238" s="287"/>
      <c r="J238" s="185">
        <f>H238/$D$238</f>
        <v>0</v>
      </c>
      <c r="K238" s="286">
        <f>SUM(K239:M239)*$D$239</f>
        <v>0</v>
      </c>
      <c r="L238" s="287"/>
      <c r="M238" s="185">
        <f>K238/$D$238</f>
        <v>0</v>
      </c>
      <c r="N238" s="288">
        <f>SUM(N239:P239)*$D$239</f>
        <v>2039.5829999999999</v>
      </c>
      <c r="O238" s="289"/>
      <c r="P238" s="215">
        <f>N238/$D$238</f>
        <v>0.3</v>
      </c>
      <c r="Q238" s="288">
        <f>SUM(Q239:S239)*$D$239</f>
        <v>4759.0269999999991</v>
      </c>
      <c r="R238" s="289"/>
      <c r="S238" s="215">
        <f>Q238/$D$238</f>
        <v>0.7</v>
      </c>
      <c r="T238" s="68"/>
      <c r="U238" s="68"/>
      <c r="V238" s="68"/>
      <c r="W238" s="68"/>
      <c r="X238" s="68"/>
      <c r="Y238" s="68"/>
      <c r="Z238" s="68"/>
      <c r="AA238" s="68"/>
      <c r="AB238" s="68"/>
      <c r="AC238" s="68"/>
      <c r="AD238" s="68"/>
      <c r="AE238" s="68"/>
      <c r="AF238" s="68"/>
      <c r="AG238" s="68"/>
      <c r="AH238" s="68"/>
      <c r="AI238" s="68"/>
    </row>
    <row r="239" spans="1:35" s="64" customFormat="1" ht="60" customHeight="1" thickBot="1" x14ac:dyDescent="0.25">
      <c r="A239" s="78" t="s">
        <v>834</v>
      </c>
      <c r="B239" s="196" t="s">
        <v>507</v>
      </c>
      <c r="C239" s="93" t="s">
        <v>508</v>
      </c>
      <c r="D239" s="166">
        <f>'Orçamento Sintético'!G238</f>
        <v>6798.61</v>
      </c>
      <c r="E239" s="181"/>
      <c r="F239" s="179"/>
      <c r="G239" s="180"/>
      <c r="H239" s="181"/>
      <c r="I239" s="179"/>
      <c r="J239" s="180"/>
      <c r="K239" s="181"/>
      <c r="L239" s="179"/>
      <c r="M239" s="180"/>
      <c r="N239" s="181"/>
      <c r="O239" s="179"/>
      <c r="P239" s="213">
        <v>0.3</v>
      </c>
      <c r="Q239" s="207">
        <v>0.7</v>
      </c>
      <c r="R239" s="179"/>
      <c r="S239" s="180"/>
      <c r="T239" s="68"/>
      <c r="U239" s="68"/>
      <c r="V239" s="68"/>
      <c r="W239" s="68"/>
      <c r="X239" s="68"/>
      <c r="Y239" s="68"/>
      <c r="Z239" s="68"/>
      <c r="AA239" s="68"/>
      <c r="AB239" s="68"/>
      <c r="AC239" s="68"/>
      <c r="AD239" s="68"/>
      <c r="AE239" s="68"/>
      <c r="AF239" s="68"/>
      <c r="AG239" s="68"/>
      <c r="AH239" s="68"/>
      <c r="AI239" s="68"/>
    </row>
    <row r="240" spans="1:35" s="9" customFormat="1" ht="30" customHeight="1" thickBot="1" x14ac:dyDescent="0.25">
      <c r="A240" s="60" t="s">
        <v>835</v>
      </c>
      <c r="B240" s="61"/>
      <c r="C240" s="177" t="s">
        <v>196</v>
      </c>
      <c r="D240" s="162">
        <f>D241</f>
        <v>249.08</v>
      </c>
      <c r="E240" s="286">
        <f>SUM(E241:G241)*$D$241</f>
        <v>0</v>
      </c>
      <c r="F240" s="287"/>
      <c r="G240" s="185">
        <f>E240/$D$240</f>
        <v>0</v>
      </c>
      <c r="H240" s="286">
        <f>SUM(H241:J241)*$D$241</f>
        <v>0</v>
      </c>
      <c r="I240" s="287"/>
      <c r="J240" s="185">
        <f>H240/$D$240</f>
        <v>0</v>
      </c>
      <c r="K240" s="286">
        <f>SUM(K241:M241)*$D$241</f>
        <v>0</v>
      </c>
      <c r="L240" s="287"/>
      <c r="M240" s="185">
        <f>K240/$D$240</f>
        <v>0</v>
      </c>
      <c r="N240" s="286">
        <f>SUM(N241:P241)*$D$241</f>
        <v>0</v>
      </c>
      <c r="O240" s="287"/>
      <c r="P240" s="185">
        <f>N240/$D$240</f>
        <v>0</v>
      </c>
      <c r="Q240" s="288">
        <f>TRUNC((SUM(Q241:S241)*$D$241),2)</f>
        <v>249.08</v>
      </c>
      <c r="R240" s="289"/>
      <c r="S240" s="215">
        <f>Q240/$D$240</f>
        <v>1</v>
      </c>
      <c r="T240" s="68"/>
      <c r="U240" s="68"/>
      <c r="V240" s="68"/>
      <c r="W240" s="68"/>
      <c r="X240" s="68"/>
      <c r="Y240" s="68"/>
      <c r="Z240" s="68"/>
      <c r="AA240" s="68"/>
      <c r="AB240" s="68"/>
      <c r="AC240" s="68"/>
      <c r="AD240" s="68"/>
      <c r="AE240" s="68"/>
      <c r="AF240" s="68"/>
      <c r="AG240" s="68"/>
      <c r="AH240" s="68"/>
      <c r="AI240" s="68"/>
    </row>
    <row r="241" spans="1:35" s="7" customFormat="1" ht="39.950000000000003" customHeight="1" thickBot="1" x14ac:dyDescent="0.25">
      <c r="A241" s="50" t="s">
        <v>836</v>
      </c>
      <c r="B241" s="174" t="s">
        <v>197</v>
      </c>
      <c r="C241" s="51" t="s">
        <v>198</v>
      </c>
      <c r="D241" s="163">
        <f>'Orçamento Sintético'!G240</f>
        <v>249.08</v>
      </c>
      <c r="E241" s="181"/>
      <c r="F241" s="179"/>
      <c r="G241" s="180"/>
      <c r="H241" s="181"/>
      <c r="I241" s="179"/>
      <c r="J241" s="180"/>
      <c r="K241" s="181"/>
      <c r="L241" s="179"/>
      <c r="M241" s="180"/>
      <c r="N241" s="181"/>
      <c r="O241" s="179"/>
      <c r="P241" s="180"/>
      <c r="Q241" s="181"/>
      <c r="R241" s="210">
        <v>1</v>
      </c>
      <c r="S241" s="180"/>
      <c r="T241" s="68"/>
      <c r="U241" s="68"/>
      <c r="V241" s="68"/>
      <c r="W241" s="68"/>
      <c r="X241" s="68"/>
      <c r="Y241" s="68"/>
      <c r="Z241" s="68"/>
      <c r="AA241" s="68"/>
      <c r="AB241" s="68"/>
      <c r="AC241" s="68"/>
      <c r="AD241" s="68"/>
      <c r="AE241" s="68"/>
      <c r="AF241" s="68"/>
      <c r="AG241" s="68"/>
      <c r="AH241" s="68"/>
      <c r="AI241" s="68"/>
    </row>
    <row r="242" spans="1:35" s="9" customFormat="1" ht="30" customHeight="1" thickBot="1" x14ac:dyDescent="0.25">
      <c r="A242" s="10">
        <v>21</v>
      </c>
      <c r="B242" s="10"/>
      <c r="C242" s="155" t="s">
        <v>116</v>
      </c>
      <c r="D242" s="157">
        <f>D243</f>
        <v>3518.49</v>
      </c>
      <c r="E242" s="286">
        <f>E243</f>
        <v>0</v>
      </c>
      <c r="F242" s="287"/>
      <c r="G242" s="185">
        <f>E242/$D$242</f>
        <v>0</v>
      </c>
      <c r="H242" s="286">
        <f>H243</f>
        <v>0</v>
      </c>
      <c r="I242" s="287"/>
      <c r="J242" s="185">
        <f>H242/$D$242</f>
        <v>0</v>
      </c>
      <c r="K242" s="286">
        <f>K243</f>
        <v>0</v>
      </c>
      <c r="L242" s="287"/>
      <c r="M242" s="185">
        <f>K242/$D$242</f>
        <v>0</v>
      </c>
      <c r="N242" s="286">
        <f>N243</f>
        <v>0</v>
      </c>
      <c r="O242" s="287"/>
      <c r="P242" s="185">
        <f>N242/$D$242</f>
        <v>0</v>
      </c>
      <c r="Q242" s="282">
        <f>Q243</f>
        <v>3518.49</v>
      </c>
      <c r="R242" s="283"/>
      <c r="S242" s="214">
        <f>Q242/$D$242</f>
        <v>1</v>
      </c>
      <c r="T242" s="68"/>
      <c r="U242" s="68"/>
      <c r="V242" s="68"/>
      <c r="W242" s="68"/>
      <c r="X242" s="68"/>
      <c r="Y242" s="68"/>
      <c r="Z242" s="68"/>
      <c r="AA242" s="68"/>
      <c r="AB242" s="68"/>
      <c r="AC242" s="68"/>
      <c r="AD242" s="68"/>
      <c r="AE242" s="68"/>
      <c r="AF242" s="68"/>
      <c r="AG242" s="68"/>
      <c r="AH242" s="68"/>
      <c r="AI242" s="68"/>
    </row>
    <row r="243" spans="1:35" s="9" customFormat="1" ht="30" customHeight="1" thickBot="1" x14ac:dyDescent="0.25">
      <c r="A243" s="60" t="s">
        <v>502</v>
      </c>
      <c r="B243" s="61"/>
      <c r="C243" s="177" t="s">
        <v>110</v>
      </c>
      <c r="D243" s="162">
        <f>SUM(D244:D246)</f>
        <v>3518.49</v>
      </c>
      <c r="E243" s="286">
        <f>SUM(E244:G244)*$D$244+SUM(E245:G245)*$D$245+SUM(E246:G246)*$D$246</f>
        <v>0</v>
      </c>
      <c r="F243" s="287"/>
      <c r="G243" s="185">
        <f>E243/$D$243</f>
        <v>0</v>
      </c>
      <c r="H243" s="286">
        <f>SUM(H244:J244)*$D$244+SUM(H245:J245)*$D$245+SUM(H246:J246)*$D$246</f>
        <v>0</v>
      </c>
      <c r="I243" s="287"/>
      <c r="J243" s="185">
        <f>H243/$D$243</f>
        <v>0</v>
      </c>
      <c r="K243" s="286">
        <f>SUM(K244:M244)*$D$244+SUM(K245:M245)*$D$245+SUM(K246:M246)*$D$246</f>
        <v>0</v>
      </c>
      <c r="L243" s="287"/>
      <c r="M243" s="185">
        <f>K243/$D$243</f>
        <v>0</v>
      </c>
      <c r="N243" s="286">
        <f>SUM(N244:P244)*$D$244+SUM(N245:P245)*$D$245+SUM(N246:P246)*$D$246</f>
        <v>0</v>
      </c>
      <c r="O243" s="287"/>
      <c r="P243" s="185">
        <f>N243/$D$243</f>
        <v>0</v>
      </c>
      <c r="Q243" s="288">
        <f>SUM(Q244:S244)*$D$244+SUM(Q245:S245)*$D$245+SUM(Q246:S246)*$D$246</f>
        <v>3518.49</v>
      </c>
      <c r="R243" s="289"/>
      <c r="S243" s="215">
        <f>Q243/$D$243</f>
        <v>1</v>
      </c>
      <c r="T243" s="68"/>
      <c r="U243" s="68"/>
      <c r="V243" s="68"/>
      <c r="W243" s="68"/>
      <c r="X243" s="68"/>
      <c r="Y243" s="68"/>
      <c r="Z243" s="68"/>
      <c r="AA243" s="68"/>
      <c r="AB243" s="68"/>
      <c r="AC243" s="68"/>
      <c r="AD243" s="68"/>
      <c r="AE243" s="68"/>
      <c r="AF243" s="68"/>
      <c r="AG243" s="68"/>
      <c r="AH243" s="68"/>
      <c r="AI243" s="68"/>
    </row>
    <row r="244" spans="1:35" s="7" customFormat="1" ht="39.950000000000003" customHeight="1" x14ac:dyDescent="0.2">
      <c r="A244" s="50" t="s">
        <v>505</v>
      </c>
      <c r="B244" s="174" t="s">
        <v>111</v>
      </c>
      <c r="C244" s="51" t="s">
        <v>513</v>
      </c>
      <c r="D244" s="163">
        <f>'Orçamento Sintético'!G243</f>
        <v>2404.33</v>
      </c>
      <c r="E244" s="181"/>
      <c r="F244" s="179"/>
      <c r="G244" s="180"/>
      <c r="H244" s="181"/>
      <c r="I244" s="179"/>
      <c r="J244" s="180"/>
      <c r="K244" s="181"/>
      <c r="L244" s="179"/>
      <c r="M244" s="180"/>
      <c r="N244" s="181"/>
      <c r="O244" s="179"/>
      <c r="P244" s="180"/>
      <c r="Q244" s="181"/>
      <c r="R244" s="210">
        <v>1</v>
      </c>
      <c r="S244" s="180"/>
      <c r="T244" s="68"/>
      <c r="U244" s="68"/>
      <c r="V244" s="68"/>
      <c r="W244" s="68"/>
      <c r="X244" s="68"/>
      <c r="Y244" s="68"/>
      <c r="Z244" s="68"/>
      <c r="AA244" s="68"/>
      <c r="AB244" s="68"/>
      <c r="AC244" s="68"/>
      <c r="AD244" s="68"/>
      <c r="AE244" s="68"/>
      <c r="AF244" s="68"/>
      <c r="AG244" s="68"/>
      <c r="AH244" s="68"/>
      <c r="AI244" s="68"/>
    </row>
    <row r="245" spans="1:35" s="7" customFormat="1" ht="39.950000000000003" customHeight="1" x14ac:dyDescent="0.2">
      <c r="A245" s="50" t="s">
        <v>506</v>
      </c>
      <c r="B245" s="194" t="s">
        <v>112</v>
      </c>
      <c r="C245" s="95" t="s">
        <v>514</v>
      </c>
      <c r="D245" s="165">
        <f>'Orçamento Sintético'!G244</f>
        <v>993.06</v>
      </c>
      <c r="E245" s="181"/>
      <c r="F245" s="179"/>
      <c r="G245" s="180"/>
      <c r="H245" s="181"/>
      <c r="I245" s="179"/>
      <c r="J245" s="180"/>
      <c r="K245" s="181"/>
      <c r="L245" s="179"/>
      <c r="M245" s="180"/>
      <c r="N245" s="181"/>
      <c r="O245" s="179"/>
      <c r="P245" s="180"/>
      <c r="Q245" s="181"/>
      <c r="R245" s="210">
        <v>1</v>
      </c>
      <c r="S245" s="180"/>
      <c r="T245" s="68"/>
      <c r="U245" s="68"/>
      <c r="V245" s="68"/>
      <c r="W245" s="68"/>
      <c r="X245" s="68"/>
      <c r="Y245" s="68"/>
      <c r="Z245" s="68"/>
      <c r="AA245" s="68"/>
      <c r="AB245" s="68"/>
      <c r="AC245" s="68"/>
      <c r="AD245" s="68"/>
      <c r="AE245" s="68"/>
      <c r="AF245" s="68"/>
      <c r="AG245" s="68"/>
      <c r="AH245" s="68"/>
      <c r="AI245" s="68"/>
    </row>
    <row r="246" spans="1:35" s="7" customFormat="1" ht="39.950000000000003" customHeight="1" thickBot="1" x14ac:dyDescent="0.25">
      <c r="A246" s="50" t="s">
        <v>837</v>
      </c>
      <c r="B246" s="174" t="s">
        <v>113</v>
      </c>
      <c r="C246" s="51" t="s">
        <v>114</v>
      </c>
      <c r="D246" s="163">
        <f>'Orçamento Sintético'!G245</f>
        <v>121.1</v>
      </c>
      <c r="E246" s="181"/>
      <c r="F246" s="179"/>
      <c r="G246" s="180"/>
      <c r="H246" s="181"/>
      <c r="I246" s="179"/>
      <c r="J246" s="180"/>
      <c r="K246" s="181"/>
      <c r="L246" s="179"/>
      <c r="M246" s="180"/>
      <c r="N246" s="181"/>
      <c r="O246" s="179"/>
      <c r="P246" s="180"/>
      <c r="Q246" s="181"/>
      <c r="R246" s="210">
        <v>1</v>
      </c>
      <c r="S246" s="180"/>
      <c r="T246" s="68"/>
      <c r="U246" s="68"/>
      <c r="V246" s="68"/>
      <c r="W246" s="68"/>
      <c r="X246" s="68"/>
      <c r="Y246" s="68"/>
      <c r="Z246" s="68"/>
      <c r="AA246" s="68"/>
      <c r="AB246" s="68"/>
      <c r="AC246" s="68"/>
      <c r="AD246" s="68"/>
      <c r="AE246" s="68"/>
      <c r="AF246" s="68"/>
      <c r="AG246" s="68"/>
      <c r="AH246" s="68"/>
      <c r="AI246" s="68"/>
    </row>
    <row r="247" spans="1:35" s="9" customFormat="1" ht="30" customHeight="1" thickBot="1" x14ac:dyDescent="0.25">
      <c r="A247" s="10">
        <v>22</v>
      </c>
      <c r="B247" s="10"/>
      <c r="C247" s="155" t="s">
        <v>117</v>
      </c>
      <c r="D247" s="157">
        <f>D248+D253+D255+D258</f>
        <v>22059.17</v>
      </c>
      <c r="E247" s="286">
        <f>E248+E253+E255+E258</f>
        <v>0</v>
      </c>
      <c r="F247" s="287"/>
      <c r="G247" s="185">
        <f>E247/$D$247</f>
        <v>0</v>
      </c>
      <c r="H247" s="286">
        <f>H248+H253+H255+H258</f>
        <v>0</v>
      </c>
      <c r="I247" s="287"/>
      <c r="J247" s="185">
        <f>H247/$D$247</f>
        <v>0</v>
      </c>
      <c r="K247" s="286">
        <f>K248+K253+K255+K258</f>
        <v>0</v>
      </c>
      <c r="L247" s="287"/>
      <c r="M247" s="185">
        <f>K247/$D$247</f>
        <v>0</v>
      </c>
      <c r="N247" s="282">
        <f>N248+N253+N255+N258</f>
        <v>19634.330000000002</v>
      </c>
      <c r="O247" s="283"/>
      <c r="P247" s="214">
        <f>N247/$D$247</f>
        <v>0.89007564654517846</v>
      </c>
      <c r="Q247" s="282">
        <f>Q248+Q253+Q255+Q258</f>
        <v>2424.84</v>
      </c>
      <c r="R247" s="283"/>
      <c r="S247" s="214">
        <f>Q247/$D$247</f>
        <v>0.10992435345482175</v>
      </c>
      <c r="T247" s="68"/>
      <c r="U247" s="68"/>
      <c r="V247" s="68"/>
      <c r="W247" s="68"/>
      <c r="X247" s="68"/>
      <c r="Y247" s="68"/>
      <c r="Z247" s="68"/>
      <c r="AA247" s="68"/>
      <c r="AB247" s="68"/>
      <c r="AC247" s="68"/>
      <c r="AD247" s="68"/>
      <c r="AE247" s="68"/>
      <c r="AF247" s="68"/>
      <c r="AG247" s="68"/>
      <c r="AH247" s="68"/>
      <c r="AI247" s="68"/>
    </row>
    <row r="248" spans="1:35" s="9" customFormat="1" ht="30" customHeight="1" thickBot="1" x14ac:dyDescent="0.25">
      <c r="A248" s="60" t="s">
        <v>509</v>
      </c>
      <c r="B248" s="61"/>
      <c r="C248" s="177" t="s">
        <v>658</v>
      </c>
      <c r="D248" s="162">
        <f>SUM(D249:D252)</f>
        <v>3329.45</v>
      </c>
      <c r="E248" s="286">
        <f>SUM(E249:G249)*$D$249+SUM(E250:G250)*$D$250+SUM(E251:G251)*$D$251+SUM(E252:G252)*$D$252</f>
        <v>0</v>
      </c>
      <c r="F248" s="287"/>
      <c r="G248" s="185">
        <f>E248/$D$248</f>
        <v>0</v>
      </c>
      <c r="H248" s="286">
        <f>SUM(H249:J249)*$D$249+SUM(H250:J250)*$D$250+SUM(H251:J251)*$D$251+SUM(H252:J252)*$D$252</f>
        <v>0</v>
      </c>
      <c r="I248" s="287"/>
      <c r="J248" s="185">
        <f>H248/$D$248</f>
        <v>0</v>
      </c>
      <c r="K248" s="286">
        <f>SUM(K249:M249)*$D$249+SUM(K250:M250)*$D$250+SUM(K251:M251)*$D$251+SUM(K252:M252)*$D$252</f>
        <v>0</v>
      </c>
      <c r="L248" s="287"/>
      <c r="M248" s="185">
        <f>K248/$D$248</f>
        <v>0</v>
      </c>
      <c r="N248" s="288">
        <f>SUM(N249:P249)*$D$249+SUM(N250:P250)*$D$250+SUM(N251:P251)*$D$251+SUM(N252:P252)*$D$252</f>
        <v>1489.845</v>
      </c>
      <c r="O248" s="289"/>
      <c r="P248" s="215">
        <f>N248/$D$248</f>
        <v>0.44747480815149654</v>
      </c>
      <c r="Q248" s="288">
        <f>SUM(Q249:S249)*$D$249+SUM(Q250:S250)*$D$250+SUM(Q251:S251)*$D$251+SUM(Q252:S252)*$D$252</f>
        <v>1839.605</v>
      </c>
      <c r="R248" s="289"/>
      <c r="S248" s="215">
        <f>Q248/$D$248</f>
        <v>0.55252519184850357</v>
      </c>
      <c r="T248" s="68"/>
      <c r="U248" s="68"/>
      <c r="V248" s="68"/>
      <c r="W248" s="68"/>
      <c r="X248" s="68"/>
      <c r="Y248" s="68"/>
      <c r="Z248" s="68"/>
      <c r="AA248" s="68"/>
      <c r="AB248" s="68"/>
      <c r="AC248" s="68"/>
      <c r="AD248" s="68"/>
      <c r="AE248" s="68"/>
      <c r="AF248" s="68"/>
      <c r="AG248" s="68"/>
      <c r="AH248" s="68"/>
      <c r="AI248" s="68"/>
    </row>
    <row r="249" spans="1:35" s="7" customFormat="1" ht="69.95" customHeight="1" x14ac:dyDescent="0.2">
      <c r="A249" s="78" t="s">
        <v>510</v>
      </c>
      <c r="B249" s="196" t="s">
        <v>265</v>
      </c>
      <c r="C249" s="93" t="s">
        <v>637</v>
      </c>
      <c r="D249" s="166">
        <f>'Orçamento Sintético'!G248</f>
        <v>2039.57</v>
      </c>
      <c r="E249" s="181"/>
      <c r="F249" s="179"/>
      <c r="G249" s="180"/>
      <c r="H249" s="181"/>
      <c r="I249" s="179"/>
      <c r="J249" s="180"/>
      <c r="K249" s="181"/>
      <c r="L249" s="179"/>
      <c r="M249" s="180"/>
      <c r="N249" s="181"/>
      <c r="O249" s="179"/>
      <c r="P249" s="213">
        <v>0.5</v>
      </c>
      <c r="Q249" s="207">
        <v>0.5</v>
      </c>
      <c r="R249" s="179"/>
      <c r="S249" s="180"/>
      <c r="T249" s="68"/>
      <c r="U249" s="68"/>
      <c r="V249" s="68"/>
      <c r="W249" s="68"/>
      <c r="X249" s="68"/>
      <c r="Y249" s="68"/>
      <c r="Z249" s="68"/>
      <c r="AA249" s="68"/>
      <c r="AB249" s="68"/>
      <c r="AC249" s="68"/>
      <c r="AD249" s="68"/>
      <c r="AE249" s="68"/>
      <c r="AF249" s="68"/>
      <c r="AG249" s="68"/>
      <c r="AH249" s="68"/>
      <c r="AI249" s="68"/>
    </row>
    <row r="250" spans="1:35" s="79" customFormat="1" ht="69.95" customHeight="1" x14ac:dyDescent="0.2">
      <c r="A250" s="78" t="s">
        <v>511</v>
      </c>
      <c r="B250" s="196" t="s">
        <v>118</v>
      </c>
      <c r="C250" s="94" t="s">
        <v>638</v>
      </c>
      <c r="D250" s="166">
        <f>'Orçamento Sintético'!G249</f>
        <v>940.12</v>
      </c>
      <c r="E250" s="181"/>
      <c r="F250" s="179"/>
      <c r="G250" s="180"/>
      <c r="H250" s="181"/>
      <c r="I250" s="179"/>
      <c r="J250" s="180"/>
      <c r="K250" s="181"/>
      <c r="L250" s="179"/>
      <c r="M250" s="180"/>
      <c r="N250" s="181"/>
      <c r="O250" s="179"/>
      <c r="P250" s="213">
        <v>0.5</v>
      </c>
      <c r="Q250" s="207">
        <v>0.5</v>
      </c>
      <c r="R250" s="179"/>
      <c r="S250" s="180"/>
      <c r="T250" s="68"/>
      <c r="U250" s="68"/>
      <c r="V250" s="68"/>
      <c r="W250" s="68"/>
      <c r="X250" s="68"/>
      <c r="Y250" s="68"/>
      <c r="Z250" s="68"/>
      <c r="AA250" s="68"/>
      <c r="AB250" s="68"/>
      <c r="AC250" s="68"/>
      <c r="AD250" s="68"/>
      <c r="AE250" s="68"/>
      <c r="AF250" s="68"/>
      <c r="AG250" s="68"/>
      <c r="AH250" s="68"/>
      <c r="AI250" s="68"/>
    </row>
    <row r="251" spans="1:35" s="64" customFormat="1" ht="55.5" customHeight="1" x14ac:dyDescent="0.2">
      <c r="A251" s="78" t="s">
        <v>512</v>
      </c>
      <c r="B251" s="196" t="s">
        <v>266</v>
      </c>
      <c r="C251" s="83" t="s">
        <v>979</v>
      </c>
      <c r="D251" s="166">
        <f>'Orçamento Sintético'!G250</f>
        <v>207</v>
      </c>
      <c r="E251" s="181"/>
      <c r="F251" s="179"/>
      <c r="G251" s="180"/>
      <c r="H251" s="181"/>
      <c r="I251" s="179"/>
      <c r="J251" s="180"/>
      <c r="K251" s="181"/>
      <c r="L251" s="179"/>
      <c r="M251" s="180"/>
      <c r="N251" s="181"/>
      <c r="O251" s="179"/>
      <c r="P251" s="180"/>
      <c r="Q251" s="207">
        <v>1</v>
      </c>
      <c r="R251" s="179"/>
      <c r="S251" s="180"/>
      <c r="T251" s="68"/>
      <c r="U251" s="68"/>
      <c r="V251" s="68"/>
      <c r="W251" s="68"/>
      <c r="X251" s="68"/>
      <c r="Y251" s="68"/>
      <c r="Z251" s="68"/>
      <c r="AA251" s="68"/>
      <c r="AB251" s="68"/>
      <c r="AC251" s="68"/>
      <c r="AD251" s="68"/>
      <c r="AE251" s="68"/>
      <c r="AF251" s="68"/>
      <c r="AG251" s="68"/>
      <c r="AH251" s="68"/>
      <c r="AI251" s="68"/>
    </row>
    <row r="252" spans="1:35" s="64" customFormat="1" ht="55.5" customHeight="1" thickBot="1" x14ac:dyDescent="0.25">
      <c r="A252" s="78" t="s">
        <v>838</v>
      </c>
      <c r="B252" s="196" t="s">
        <v>267</v>
      </c>
      <c r="C252" s="83" t="s">
        <v>518</v>
      </c>
      <c r="D252" s="166">
        <f>'Orçamento Sintético'!G251</f>
        <v>142.76</v>
      </c>
      <c r="E252" s="181"/>
      <c r="F252" s="179"/>
      <c r="G252" s="180"/>
      <c r="H252" s="181"/>
      <c r="I252" s="179"/>
      <c r="J252" s="180"/>
      <c r="K252" s="181"/>
      <c r="L252" s="179"/>
      <c r="M252" s="180"/>
      <c r="N252" s="181"/>
      <c r="O252" s="179"/>
      <c r="P252" s="180"/>
      <c r="Q252" s="207">
        <v>1</v>
      </c>
      <c r="R252" s="179"/>
      <c r="S252" s="180"/>
      <c r="T252" s="68"/>
      <c r="U252" s="68"/>
      <c r="V252" s="68"/>
      <c r="W252" s="68"/>
      <c r="X252" s="68"/>
      <c r="Y252" s="68"/>
      <c r="Z252" s="68"/>
      <c r="AA252" s="68"/>
      <c r="AB252" s="68"/>
      <c r="AC252" s="68"/>
      <c r="AD252" s="68"/>
      <c r="AE252" s="68"/>
      <c r="AF252" s="68"/>
      <c r="AG252" s="68"/>
      <c r="AH252" s="68"/>
      <c r="AI252" s="68"/>
    </row>
    <row r="253" spans="1:35" s="9" customFormat="1" ht="30" customHeight="1" thickBot="1" x14ac:dyDescent="0.25">
      <c r="A253" s="60" t="s">
        <v>839</v>
      </c>
      <c r="B253" s="61"/>
      <c r="C253" s="177" t="s">
        <v>659</v>
      </c>
      <c r="D253" s="162">
        <f>D254</f>
        <v>1170.47</v>
      </c>
      <c r="E253" s="286">
        <f>SUM(E254:G254)*$D$254</f>
        <v>0</v>
      </c>
      <c r="F253" s="287"/>
      <c r="G253" s="185">
        <f>E253/$D$253</f>
        <v>0</v>
      </c>
      <c r="H253" s="286">
        <f>SUM(H254:J254)*$D$254</f>
        <v>0</v>
      </c>
      <c r="I253" s="287"/>
      <c r="J253" s="185">
        <f>H253/$D$253</f>
        <v>0</v>
      </c>
      <c r="K253" s="286">
        <f>SUM(K254:M254)*$D$254</f>
        <v>0</v>
      </c>
      <c r="L253" s="287"/>
      <c r="M253" s="185">
        <f>K253/$D$253</f>
        <v>0</v>
      </c>
      <c r="N253" s="288">
        <f>SUM(N254:P254)*$D$254</f>
        <v>585.23500000000001</v>
      </c>
      <c r="O253" s="289"/>
      <c r="P253" s="215">
        <f>N253/$D$253</f>
        <v>0.5</v>
      </c>
      <c r="Q253" s="288">
        <f>SUM(Q254:S254)*$D$254</f>
        <v>585.23500000000001</v>
      </c>
      <c r="R253" s="289"/>
      <c r="S253" s="215">
        <f>Q253/$D$253</f>
        <v>0.5</v>
      </c>
      <c r="T253" s="68"/>
      <c r="U253" s="68"/>
      <c r="V253" s="68"/>
      <c r="W253" s="68"/>
      <c r="X253" s="68"/>
      <c r="Y253" s="68"/>
      <c r="Z253" s="68"/>
      <c r="AA253" s="68"/>
      <c r="AB253" s="68"/>
      <c r="AC253" s="68"/>
      <c r="AD253" s="68"/>
      <c r="AE253" s="68"/>
      <c r="AF253" s="68"/>
      <c r="AG253" s="68"/>
      <c r="AH253" s="68"/>
      <c r="AI253" s="68"/>
    </row>
    <row r="254" spans="1:35" s="64" customFormat="1" ht="55.5" customHeight="1" thickBot="1" x14ac:dyDescent="0.25">
      <c r="A254" s="82" t="s">
        <v>840</v>
      </c>
      <c r="B254" s="196" t="s">
        <v>661</v>
      </c>
      <c r="C254" s="83" t="s">
        <v>660</v>
      </c>
      <c r="D254" s="166">
        <f>'Orçamento Sintético'!G253</f>
        <v>1170.47</v>
      </c>
      <c r="E254" s="181"/>
      <c r="F254" s="179"/>
      <c r="G254" s="180"/>
      <c r="H254" s="181"/>
      <c r="I254" s="179"/>
      <c r="J254" s="180"/>
      <c r="K254" s="181"/>
      <c r="L254" s="179"/>
      <c r="M254" s="180"/>
      <c r="N254" s="181"/>
      <c r="O254" s="179"/>
      <c r="P254" s="213">
        <v>0.5</v>
      </c>
      <c r="Q254" s="207">
        <v>0.5</v>
      </c>
      <c r="R254" s="179"/>
      <c r="S254" s="180"/>
      <c r="T254" s="68"/>
      <c r="U254" s="68"/>
      <c r="V254" s="68"/>
      <c r="W254" s="68"/>
      <c r="X254" s="68"/>
      <c r="Y254" s="68"/>
      <c r="Z254" s="68"/>
      <c r="AA254" s="68"/>
      <c r="AB254" s="68"/>
      <c r="AC254" s="68"/>
      <c r="AD254" s="68"/>
      <c r="AE254" s="68"/>
      <c r="AF254" s="68"/>
      <c r="AG254" s="68"/>
      <c r="AH254" s="68"/>
      <c r="AI254" s="68"/>
    </row>
    <row r="255" spans="1:35" s="9" customFormat="1" ht="30" customHeight="1" thickBot="1" x14ac:dyDescent="0.25">
      <c r="A255" s="60" t="s">
        <v>841</v>
      </c>
      <c r="B255" s="61"/>
      <c r="C255" s="177" t="s">
        <v>119</v>
      </c>
      <c r="D255" s="162">
        <f>SUM(D256:D257)</f>
        <v>7971.42</v>
      </c>
      <c r="E255" s="286">
        <f>SUM(E256:G256)*$D$256+SUM(E257:G257)*$D$257</f>
        <v>0</v>
      </c>
      <c r="F255" s="287"/>
      <c r="G255" s="185">
        <f>E255/$D$255</f>
        <v>0</v>
      </c>
      <c r="H255" s="286">
        <f>SUM(H256:J256)*$D$256+SUM(H257:J257)*$D$257</f>
        <v>0</v>
      </c>
      <c r="I255" s="287"/>
      <c r="J255" s="185">
        <f>H255/$D$255</f>
        <v>0</v>
      </c>
      <c r="K255" s="286">
        <f>SUM(K256:M256)*$D$256+SUM(K257:M257)*$D$257</f>
        <v>0</v>
      </c>
      <c r="L255" s="287"/>
      <c r="M255" s="185">
        <f>K255/$D$255</f>
        <v>0</v>
      </c>
      <c r="N255" s="288">
        <f>SUM(N256:P256)*$D$256+SUM(N257:P257)*$D$257</f>
        <v>7971.42</v>
      </c>
      <c r="O255" s="289"/>
      <c r="P255" s="215">
        <f>N255/$D$255</f>
        <v>1</v>
      </c>
      <c r="Q255" s="286">
        <f>SUM(Q256:S256)*$D$256+SUM(Q257:S257)*$D$257</f>
        <v>0</v>
      </c>
      <c r="R255" s="287"/>
      <c r="S255" s="185">
        <f>Q255/$D$255</f>
        <v>0</v>
      </c>
      <c r="T255" s="68"/>
      <c r="U255" s="68"/>
      <c r="V255" s="68"/>
      <c r="W255" s="68"/>
      <c r="X255" s="68"/>
      <c r="Y255" s="68"/>
      <c r="Z255" s="68"/>
      <c r="AA255" s="68"/>
      <c r="AB255" s="68"/>
      <c r="AC255" s="68"/>
      <c r="AD255" s="68"/>
      <c r="AE255" s="68"/>
      <c r="AF255" s="68"/>
      <c r="AG255" s="68"/>
      <c r="AH255" s="68"/>
      <c r="AI255" s="68"/>
    </row>
    <row r="256" spans="1:35" s="7" customFormat="1" ht="80.099999999999994" customHeight="1" x14ac:dyDescent="0.2">
      <c r="A256" s="46" t="s">
        <v>842</v>
      </c>
      <c r="B256" s="196" t="s">
        <v>655</v>
      </c>
      <c r="C256" s="93" t="s">
        <v>656</v>
      </c>
      <c r="D256" s="166">
        <f>'Orçamento Sintético'!G255</f>
        <v>6018.24</v>
      </c>
      <c r="E256" s="181"/>
      <c r="F256" s="179"/>
      <c r="G256" s="180"/>
      <c r="H256" s="181"/>
      <c r="I256" s="179"/>
      <c r="J256" s="180"/>
      <c r="K256" s="181"/>
      <c r="L256" s="179"/>
      <c r="M256" s="180"/>
      <c r="N256" s="181"/>
      <c r="O256" s="210">
        <v>0.3</v>
      </c>
      <c r="P256" s="213">
        <v>0.7</v>
      </c>
      <c r="Q256" s="181"/>
      <c r="R256" s="179"/>
      <c r="S256" s="180"/>
      <c r="T256" s="68"/>
      <c r="U256" s="68"/>
      <c r="V256" s="68"/>
      <c r="W256" s="68"/>
      <c r="X256" s="68"/>
      <c r="Y256" s="68"/>
      <c r="Z256" s="68"/>
      <c r="AA256" s="68"/>
      <c r="AB256" s="68"/>
      <c r="AC256" s="68"/>
      <c r="AD256" s="68"/>
      <c r="AE256" s="68"/>
      <c r="AF256" s="68"/>
      <c r="AG256" s="68"/>
      <c r="AH256" s="68"/>
      <c r="AI256" s="68"/>
    </row>
    <row r="257" spans="1:35" s="7" customFormat="1" ht="69.95" customHeight="1" thickBot="1" x14ac:dyDescent="0.25">
      <c r="A257" s="46" t="s">
        <v>843</v>
      </c>
      <c r="B257" s="191" t="s">
        <v>120</v>
      </c>
      <c r="C257" s="77" t="s">
        <v>268</v>
      </c>
      <c r="D257" s="166">
        <f>'Orçamento Sintético'!G256</f>
        <v>1953.18</v>
      </c>
      <c r="E257" s="181"/>
      <c r="F257" s="179"/>
      <c r="G257" s="180"/>
      <c r="H257" s="181"/>
      <c r="I257" s="179"/>
      <c r="J257" s="180"/>
      <c r="K257" s="181"/>
      <c r="L257" s="179"/>
      <c r="M257" s="180"/>
      <c r="N257" s="181"/>
      <c r="O257" s="210">
        <v>0.3</v>
      </c>
      <c r="P257" s="213">
        <v>0.7</v>
      </c>
      <c r="Q257" s="181"/>
      <c r="R257" s="179"/>
      <c r="S257" s="180"/>
      <c r="T257" s="68"/>
      <c r="U257" s="68"/>
      <c r="V257" s="68"/>
      <c r="W257" s="68"/>
      <c r="X257" s="68"/>
      <c r="Y257" s="68"/>
      <c r="Z257" s="68"/>
      <c r="AA257" s="68"/>
      <c r="AB257" s="68"/>
      <c r="AC257" s="68"/>
      <c r="AD257" s="68"/>
      <c r="AE257" s="68"/>
      <c r="AF257" s="68"/>
      <c r="AG257" s="68"/>
      <c r="AH257" s="68"/>
      <c r="AI257" s="68"/>
    </row>
    <row r="258" spans="1:35" s="9" customFormat="1" ht="30" customHeight="1" thickBot="1" x14ac:dyDescent="0.25">
      <c r="A258" s="60" t="s">
        <v>841</v>
      </c>
      <c r="B258" s="61"/>
      <c r="C258" s="177" t="s">
        <v>639</v>
      </c>
      <c r="D258" s="162">
        <f>SUM(D259:D260)</f>
        <v>9587.83</v>
      </c>
      <c r="E258" s="286">
        <f>SUM(E259:G259)*$D$259+SUM(E260:G260)*$D$260</f>
        <v>0</v>
      </c>
      <c r="F258" s="287"/>
      <c r="G258" s="185">
        <f>E258/$D$258</f>
        <v>0</v>
      </c>
      <c r="H258" s="286">
        <f>SUM(H259:J259)*$D$259+SUM(H260:J260)*$D$260</f>
        <v>0</v>
      </c>
      <c r="I258" s="287"/>
      <c r="J258" s="185">
        <f>H258/$D$258</f>
        <v>0</v>
      </c>
      <c r="K258" s="286">
        <f>SUM(K259:M259)*$D$259+SUM(K260:M260)*$D$260</f>
        <v>0</v>
      </c>
      <c r="L258" s="287"/>
      <c r="M258" s="185">
        <f>K258/$D$258</f>
        <v>0</v>
      </c>
      <c r="N258" s="288">
        <f>SUM(N259:P259)*$D$259+SUM(N260:P260)*$D$260</f>
        <v>9587.83</v>
      </c>
      <c r="O258" s="289"/>
      <c r="P258" s="215">
        <f>N258/$D$258</f>
        <v>1</v>
      </c>
      <c r="Q258" s="286">
        <f>SUM(Q259:S259)*$D$259+SUM(Q260:S260)*$D$260</f>
        <v>0</v>
      </c>
      <c r="R258" s="287"/>
      <c r="S258" s="185">
        <f>Q258/$D$258</f>
        <v>0</v>
      </c>
      <c r="T258" s="68"/>
      <c r="U258" s="68"/>
      <c r="V258" s="68"/>
      <c r="W258" s="68"/>
      <c r="X258" s="68"/>
      <c r="Y258" s="68"/>
      <c r="Z258" s="68"/>
      <c r="AA258" s="68"/>
      <c r="AB258" s="68"/>
      <c r="AC258" s="68"/>
      <c r="AD258" s="68"/>
      <c r="AE258" s="68"/>
      <c r="AF258" s="68"/>
      <c r="AG258" s="68"/>
      <c r="AH258" s="68"/>
      <c r="AI258" s="68"/>
    </row>
    <row r="259" spans="1:35" s="7" customFormat="1" ht="69.95" customHeight="1" x14ac:dyDescent="0.2">
      <c r="A259" s="46" t="s">
        <v>842</v>
      </c>
      <c r="B259" s="195" t="s">
        <v>640</v>
      </c>
      <c r="C259" s="77" t="s">
        <v>641</v>
      </c>
      <c r="D259" s="166">
        <f>'Orçamento Sintético'!G258</f>
        <v>3215.73</v>
      </c>
      <c r="E259" s="181"/>
      <c r="F259" s="179"/>
      <c r="G259" s="180"/>
      <c r="H259" s="181"/>
      <c r="I259" s="179"/>
      <c r="J259" s="180"/>
      <c r="K259" s="181"/>
      <c r="L259" s="179"/>
      <c r="M259" s="180"/>
      <c r="N259" s="181"/>
      <c r="O259" s="179"/>
      <c r="P259" s="213">
        <v>1</v>
      </c>
      <c r="Q259" s="181"/>
      <c r="R259" s="179"/>
      <c r="S259" s="180"/>
      <c r="T259" s="68"/>
      <c r="U259" s="68"/>
      <c r="V259" s="68"/>
      <c r="W259" s="68"/>
      <c r="X259" s="68"/>
      <c r="Y259" s="68"/>
      <c r="Z259" s="68"/>
      <c r="AA259" s="68"/>
      <c r="AB259" s="68"/>
      <c r="AC259" s="68"/>
      <c r="AD259" s="68"/>
      <c r="AE259" s="68"/>
      <c r="AF259" s="68"/>
      <c r="AG259" s="68"/>
      <c r="AH259" s="68"/>
      <c r="AI259" s="68"/>
    </row>
    <row r="260" spans="1:35" s="7" customFormat="1" ht="69.95" customHeight="1" thickBot="1" x14ac:dyDescent="0.25">
      <c r="A260" s="46" t="s">
        <v>843</v>
      </c>
      <c r="B260" s="195" t="s">
        <v>635</v>
      </c>
      <c r="C260" s="77" t="s">
        <v>636</v>
      </c>
      <c r="D260" s="166">
        <f>'Orçamento Sintético'!G259</f>
        <v>6372.1</v>
      </c>
      <c r="E260" s="181"/>
      <c r="F260" s="179"/>
      <c r="G260" s="180"/>
      <c r="H260" s="181"/>
      <c r="I260" s="179"/>
      <c r="J260" s="180"/>
      <c r="K260" s="181"/>
      <c r="L260" s="179"/>
      <c r="M260" s="180"/>
      <c r="N260" s="181"/>
      <c r="O260" s="179"/>
      <c r="P260" s="213">
        <v>1</v>
      </c>
      <c r="Q260" s="181"/>
      <c r="R260" s="179"/>
      <c r="S260" s="180"/>
      <c r="T260" s="68"/>
      <c r="U260" s="68"/>
      <c r="V260" s="68"/>
      <c r="W260" s="68"/>
      <c r="X260" s="68"/>
      <c r="Y260" s="68"/>
      <c r="Z260" s="68"/>
      <c r="AA260" s="68"/>
      <c r="AB260" s="68"/>
      <c r="AC260" s="68"/>
      <c r="AD260" s="68"/>
      <c r="AE260" s="68"/>
      <c r="AF260" s="68"/>
      <c r="AG260" s="68"/>
      <c r="AH260" s="68"/>
      <c r="AI260" s="68"/>
    </row>
    <row r="261" spans="1:35" s="9" customFormat="1" ht="30" customHeight="1" thickBot="1" x14ac:dyDescent="0.25">
      <c r="A261" s="10">
        <v>23</v>
      </c>
      <c r="B261" s="10"/>
      <c r="C261" s="155" t="s">
        <v>121</v>
      </c>
      <c r="D261" s="157">
        <f>D262+D265+D269+D277+D280+D282+D288+D293+D299+D307+D313</f>
        <v>36759.800000000003</v>
      </c>
      <c r="E261" s="286">
        <f>E262+E265+E269+E277+E280+E282+E288+E293+E299+E307+E313</f>
        <v>0</v>
      </c>
      <c r="F261" s="287"/>
      <c r="G261" s="185">
        <f>E261/$D$261</f>
        <v>0</v>
      </c>
      <c r="H261" s="286">
        <f>H262+H265+H269+H277+H280+H282+H288+H293+H299+H307+H313</f>
        <v>0</v>
      </c>
      <c r="I261" s="287"/>
      <c r="J261" s="185">
        <f>H261/$D$261</f>
        <v>0</v>
      </c>
      <c r="K261" s="282">
        <f>K262+K265+K269+K277+K280+K282+K288+K293+K299+K307+K313</f>
        <v>7762.902</v>
      </c>
      <c r="L261" s="283"/>
      <c r="M261" s="214">
        <f>K261/$D$261</f>
        <v>0.21117911414099097</v>
      </c>
      <c r="N261" s="282">
        <f>N262+N265+N269+N277+N280+N282+N288+N293+N299+N307+N313</f>
        <v>5141.7179999999998</v>
      </c>
      <c r="O261" s="283"/>
      <c r="P261" s="214">
        <f>N261/$D$261</f>
        <v>0.13987339430573614</v>
      </c>
      <c r="Q261" s="282">
        <f>Q262+Q265+Q269+Q277+Q280+Q282+Q288+Q293+Q299+Q307+Q313</f>
        <v>23855.18</v>
      </c>
      <c r="R261" s="283"/>
      <c r="S261" s="214">
        <f>Q261/$D$261</f>
        <v>0.6489474915532728</v>
      </c>
      <c r="T261" s="68"/>
      <c r="U261" s="247">
        <f>E261+H261+K261+N261+Q261</f>
        <v>36759.800000000003</v>
      </c>
      <c r="V261" s="68"/>
      <c r="W261" s="68"/>
      <c r="X261" s="68"/>
      <c r="Y261" s="68"/>
      <c r="Z261" s="68"/>
      <c r="AA261" s="68"/>
      <c r="AB261" s="68"/>
      <c r="AC261" s="68"/>
      <c r="AD261" s="68"/>
      <c r="AE261" s="68"/>
      <c r="AF261" s="68"/>
      <c r="AG261" s="68"/>
      <c r="AH261" s="68"/>
      <c r="AI261" s="68"/>
    </row>
    <row r="262" spans="1:35" s="9" customFormat="1" ht="30" customHeight="1" thickBot="1" x14ac:dyDescent="0.25">
      <c r="A262" s="60" t="s">
        <v>515</v>
      </c>
      <c r="B262" s="61"/>
      <c r="C262" s="177" t="s">
        <v>127</v>
      </c>
      <c r="D262" s="162">
        <f>SUM(D263:D264)</f>
        <v>4153.4400000000005</v>
      </c>
      <c r="E262" s="286">
        <f>SUM(E263:G263)*$D$263+SUM(E264:G264)*$D$264</f>
        <v>0</v>
      </c>
      <c r="F262" s="287"/>
      <c r="G262" s="185">
        <f>E262/$D$262</f>
        <v>0</v>
      </c>
      <c r="H262" s="286">
        <f>SUM(H263:J263)*$D$263+SUM(H264:J264)*$D$264</f>
        <v>0</v>
      </c>
      <c r="I262" s="287"/>
      <c r="J262" s="185">
        <f>H262/$D$262</f>
        <v>0</v>
      </c>
      <c r="K262" s="288">
        <f>SUM(K263:M263)*$D$263+SUM(K264:M264)*$D$264</f>
        <v>1246.0319999999999</v>
      </c>
      <c r="L262" s="289"/>
      <c r="M262" s="215">
        <f>K262/$D$262</f>
        <v>0.29999999999999993</v>
      </c>
      <c r="N262" s="288">
        <f>SUM(N263:P263)*$D$263+SUM(N264:P264)*$D$264</f>
        <v>830.6880000000001</v>
      </c>
      <c r="O262" s="289"/>
      <c r="P262" s="215">
        <f>N262/$D$262</f>
        <v>0.2</v>
      </c>
      <c r="Q262" s="288">
        <f>SUM(Q263:S263)*$D$263+SUM(Q264:S264)*$D$264</f>
        <v>2076.7200000000003</v>
      </c>
      <c r="R262" s="289"/>
      <c r="S262" s="215">
        <f>Q262/$D$262</f>
        <v>0.5</v>
      </c>
      <c r="T262" s="68"/>
      <c r="U262" s="244"/>
      <c r="V262" s="68"/>
      <c r="W262" s="68"/>
      <c r="X262" s="68"/>
      <c r="Y262" s="68"/>
      <c r="Z262" s="68"/>
      <c r="AA262" s="68"/>
      <c r="AB262" s="68"/>
      <c r="AC262" s="68"/>
      <c r="AD262" s="68"/>
      <c r="AE262" s="68"/>
      <c r="AF262" s="68"/>
      <c r="AG262" s="68"/>
      <c r="AH262" s="68"/>
      <c r="AI262" s="68"/>
    </row>
    <row r="263" spans="1:35" s="7" customFormat="1" ht="60" customHeight="1" x14ac:dyDescent="0.2">
      <c r="A263" s="46" t="s">
        <v>516</v>
      </c>
      <c r="B263" s="191" t="s">
        <v>122</v>
      </c>
      <c r="C263" s="77" t="s">
        <v>124</v>
      </c>
      <c r="D263" s="166">
        <f>'Orçamento Sintético'!G262</f>
        <v>3022.92</v>
      </c>
      <c r="E263" s="181"/>
      <c r="F263" s="179"/>
      <c r="G263" s="180"/>
      <c r="H263" s="181"/>
      <c r="I263" s="179"/>
      <c r="J263" s="180"/>
      <c r="K263" s="181"/>
      <c r="L263" s="179"/>
      <c r="M263" s="213">
        <v>0.3</v>
      </c>
      <c r="N263" s="207">
        <v>0.2</v>
      </c>
      <c r="O263" s="179"/>
      <c r="P263" s="180"/>
      <c r="Q263" s="207">
        <v>0.5</v>
      </c>
      <c r="R263" s="179"/>
      <c r="S263" s="180"/>
      <c r="T263" s="68"/>
      <c r="U263" s="68"/>
      <c r="V263" s="68"/>
      <c r="W263" s="68"/>
      <c r="X263" s="68"/>
      <c r="Y263" s="68"/>
      <c r="Z263" s="68"/>
      <c r="AA263" s="68"/>
      <c r="AB263" s="68"/>
      <c r="AC263" s="68"/>
      <c r="AD263" s="68"/>
      <c r="AE263" s="68"/>
      <c r="AF263" s="68"/>
      <c r="AG263" s="68"/>
      <c r="AH263" s="68"/>
      <c r="AI263" s="68"/>
    </row>
    <row r="264" spans="1:35" s="7" customFormat="1" ht="60" customHeight="1" thickBot="1" x14ac:dyDescent="0.25">
      <c r="A264" s="46" t="s">
        <v>517</v>
      </c>
      <c r="B264" s="191" t="s">
        <v>125</v>
      </c>
      <c r="C264" s="77" t="s">
        <v>1030</v>
      </c>
      <c r="D264" s="166">
        <f>'Orçamento Sintético'!G263</f>
        <v>1130.52</v>
      </c>
      <c r="E264" s="181"/>
      <c r="F264" s="179"/>
      <c r="G264" s="180"/>
      <c r="H264" s="181"/>
      <c r="I264" s="179"/>
      <c r="J264" s="180"/>
      <c r="K264" s="181"/>
      <c r="L264" s="179"/>
      <c r="M264" s="213">
        <v>0.3</v>
      </c>
      <c r="N264" s="207">
        <v>0.2</v>
      </c>
      <c r="O264" s="179"/>
      <c r="P264" s="180"/>
      <c r="Q264" s="207">
        <v>0.5</v>
      </c>
      <c r="R264" s="179"/>
      <c r="S264" s="180"/>
      <c r="T264" s="68"/>
      <c r="U264" s="68"/>
      <c r="V264" s="68"/>
      <c r="W264" s="68"/>
      <c r="X264" s="68"/>
      <c r="Y264" s="68"/>
      <c r="Z264" s="68"/>
      <c r="AA264" s="68"/>
      <c r="AB264" s="68"/>
      <c r="AC264" s="68"/>
      <c r="AD264" s="68"/>
      <c r="AE264" s="68"/>
      <c r="AF264" s="68"/>
      <c r="AG264" s="68"/>
      <c r="AH264" s="68"/>
      <c r="AI264" s="68"/>
    </row>
    <row r="265" spans="1:35" s="9" customFormat="1" ht="30" customHeight="1" thickBot="1" x14ac:dyDescent="0.25">
      <c r="A265" s="60" t="s">
        <v>519</v>
      </c>
      <c r="B265" s="61"/>
      <c r="C265" s="177" t="s">
        <v>128</v>
      </c>
      <c r="D265" s="162">
        <f>SUM(D266:D268)</f>
        <v>1408.95</v>
      </c>
      <c r="E265" s="286">
        <f>SUM(E266:G266)*$D$266+SUM(E267:G267)*$D$267+SUM(E268:G268)*$D$268</f>
        <v>0</v>
      </c>
      <c r="F265" s="287"/>
      <c r="G265" s="185">
        <f>E265/$D$265</f>
        <v>0</v>
      </c>
      <c r="H265" s="286">
        <f>SUM(H266:J266)*$D$266+SUM(H267:J267)*$D$267+SUM(H268:J268)*$D$268</f>
        <v>0</v>
      </c>
      <c r="I265" s="287"/>
      <c r="J265" s="185">
        <f>H265/$D$265</f>
        <v>0</v>
      </c>
      <c r="K265" s="288">
        <f>SUM(K266:M266)*$D$266+SUM(K267:M267)*$D$267+SUM(K268:M268)*$D$268</f>
        <v>422.68499999999995</v>
      </c>
      <c r="L265" s="289"/>
      <c r="M265" s="215">
        <f>K265/$D$265</f>
        <v>0.29999999999999993</v>
      </c>
      <c r="N265" s="288">
        <f>SUM(N266:P266)*$D$266+SUM(N267:P267)*$D$267+SUM(N268:P268)*$D$268</f>
        <v>281.79000000000002</v>
      </c>
      <c r="O265" s="289"/>
      <c r="P265" s="215">
        <f>N265/$D$265</f>
        <v>0.2</v>
      </c>
      <c r="Q265" s="288">
        <f>SUM(Q266:S266)*$D$266+SUM(Q267:S267)*$D$267+SUM(Q268:S268)*$D$268</f>
        <v>704.47500000000002</v>
      </c>
      <c r="R265" s="289"/>
      <c r="S265" s="215">
        <f>Q265/$D$265</f>
        <v>0.5</v>
      </c>
      <c r="T265" s="68"/>
      <c r="U265" s="244"/>
      <c r="V265" s="68"/>
      <c r="W265" s="68"/>
      <c r="X265" s="68"/>
      <c r="Y265" s="68"/>
      <c r="Z265" s="68"/>
      <c r="AA265" s="68"/>
      <c r="AB265" s="68"/>
      <c r="AC265" s="68"/>
      <c r="AD265" s="68"/>
      <c r="AE265" s="68"/>
      <c r="AF265" s="68"/>
      <c r="AG265" s="68"/>
      <c r="AH265" s="68"/>
      <c r="AI265" s="68"/>
    </row>
    <row r="266" spans="1:35" s="7" customFormat="1" ht="60" customHeight="1" x14ac:dyDescent="0.2">
      <c r="A266" s="46" t="s">
        <v>520</v>
      </c>
      <c r="B266" s="191" t="s">
        <v>129</v>
      </c>
      <c r="C266" s="77" t="s">
        <v>345</v>
      </c>
      <c r="D266" s="166">
        <f>'Orçamento Sintético'!G265</f>
        <v>923.67</v>
      </c>
      <c r="E266" s="181"/>
      <c r="F266" s="179"/>
      <c r="G266" s="180"/>
      <c r="H266" s="181"/>
      <c r="I266" s="179"/>
      <c r="J266" s="180"/>
      <c r="K266" s="181"/>
      <c r="L266" s="179"/>
      <c r="M266" s="213">
        <v>0.3</v>
      </c>
      <c r="N266" s="207">
        <v>0.2</v>
      </c>
      <c r="O266" s="179"/>
      <c r="P266" s="180"/>
      <c r="Q266" s="207">
        <v>0.5</v>
      </c>
      <c r="R266" s="179"/>
      <c r="S266" s="180"/>
      <c r="T266" s="68"/>
      <c r="U266" s="68"/>
      <c r="V266" s="68"/>
      <c r="W266" s="68"/>
      <c r="X266" s="68"/>
      <c r="Y266" s="68"/>
      <c r="Z266" s="68"/>
      <c r="AA266" s="68"/>
      <c r="AB266" s="68"/>
      <c r="AC266" s="68"/>
      <c r="AD266" s="68"/>
      <c r="AE266" s="68"/>
      <c r="AF266" s="68"/>
      <c r="AG266" s="68"/>
      <c r="AH266" s="68"/>
      <c r="AI266" s="68"/>
    </row>
    <row r="267" spans="1:35" s="7" customFormat="1" ht="60" customHeight="1" x14ac:dyDescent="0.2">
      <c r="A267" s="46" t="s">
        <v>521</v>
      </c>
      <c r="B267" s="191" t="s">
        <v>130</v>
      </c>
      <c r="C267" s="77" t="s">
        <v>344</v>
      </c>
      <c r="D267" s="166">
        <f>'Orçamento Sintético'!G266</f>
        <v>248.8</v>
      </c>
      <c r="E267" s="181"/>
      <c r="F267" s="179"/>
      <c r="G267" s="180"/>
      <c r="H267" s="181"/>
      <c r="I267" s="179"/>
      <c r="J267" s="180"/>
      <c r="K267" s="181"/>
      <c r="L267" s="179"/>
      <c r="M267" s="213">
        <v>0.3</v>
      </c>
      <c r="N267" s="207">
        <v>0.2</v>
      </c>
      <c r="O267" s="179"/>
      <c r="P267" s="180"/>
      <c r="Q267" s="207">
        <v>0.5</v>
      </c>
      <c r="R267" s="179"/>
      <c r="S267" s="180"/>
      <c r="T267" s="68"/>
      <c r="U267" s="68"/>
      <c r="V267" s="68"/>
      <c r="W267" s="68"/>
      <c r="X267" s="68"/>
      <c r="Y267" s="68"/>
      <c r="Z267" s="68"/>
      <c r="AA267" s="68"/>
      <c r="AB267" s="68"/>
      <c r="AC267" s="68"/>
      <c r="AD267" s="68"/>
      <c r="AE267" s="68"/>
      <c r="AF267" s="68"/>
      <c r="AG267" s="68"/>
      <c r="AH267" s="68"/>
      <c r="AI267" s="68"/>
    </row>
    <row r="268" spans="1:35" s="64" customFormat="1" ht="60" customHeight="1" thickBot="1" x14ac:dyDescent="0.25">
      <c r="A268" s="46" t="s">
        <v>844</v>
      </c>
      <c r="B268" s="195" t="s">
        <v>269</v>
      </c>
      <c r="C268" s="77" t="s">
        <v>343</v>
      </c>
      <c r="D268" s="166">
        <f>'Orçamento Sintético'!G267</f>
        <v>236.48</v>
      </c>
      <c r="E268" s="181"/>
      <c r="F268" s="179"/>
      <c r="G268" s="180"/>
      <c r="H268" s="181"/>
      <c r="I268" s="179"/>
      <c r="J268" s="180"/>
      <c r="K268" s="181"/>
      <c r="L268" s="179"/>
      <c r="M268" s="213">
        <v>0.3</v>
      </c>
      <c r="N268" s="207">
        <v>0.2</v>
      </c>
      <c r="O268" s="179"/>
      <c r="P268" s="180"/>
      <c r="Q268" s="207">
        <v>0.5</v>
      </c>
      <c r="R268" s="179"/>
      <c r="S268" s="180"/>
      <c r="T268" s="68"/>
      <c r="U268" s="68"/>
      <c r="V268" s="68"/>
      <c r="W268" s="68"/>
      <c r="X268" s="68"/>
      <c r="Y268" s="68"/>
      <c r="Z268" s="68"/>
      <c r="AA268" s="68"/>
      <c r="AB268" s="68"/>
      <c r="AC268" s="68"/>
      <c r="AD268" s="68"/>
      <c r="AE268" s="68"/>
      <c r="AF268" s="68"/>
      <c r="AG268" s="68"/>
      <c r="AH268" s="68"/>
      <c r="AI268" s="68"/>
    </row>
    <row r="269" spans="1:35" s="9" customFormat="1" ht="30" customHeight="1" thickBot="1" x14ac:dyDescent="0.25">
      <c r="A269" s="60" t="s">
        <v>633</v>
      </c>
      <c r="B269" s="61"/>
      <c r="C269" s="177" t="s">
        <v>667</v>
      </c>
      <c r="D269" s="162">
        <f>SUM(D270:D276)</f>
        <v>8961.3799999999992</v>
      </c>
      <c r="E269" s="286">
        <f>SUM(E270:G270)*$D$270+SUM(E271:G271)*$D$271+SUM(E272:G272)*$D$272+SUM(E273:G273)*$D$273+SUM(E274:G274)*$D$274+SUM(E275:G275)*$D$275+SUM(E276:G276)*$D$276</f>
        <v>0</v>
      </c>
      <c r="F269" s="287"/>
      <c r="G269" s="185">
        <f>E269/$D$269</f>
        <v>0</v>
      </c>
      <c r="H269" s="286">
        <f>SUM(H270:J270)*$D$270+SUM(H271:J271)*$D$271+SUM(H272:J272)*$D$272+SUM(H273:J273)*$D$273+SUM(H274:J274)*$D$274+SUM(H275:J275)*$D$275+SUM(H276:J276)*$D$276</f>
        <v>0</v>
      </c>
      <c r="I269" s="287"/>
      <c r="J269" s="185">
        <f>H269/$D$269</f>
        <v>0</v>
      </c>
      <c r="K269" s="288">
        <f>SUM(K270:M270)*$D$270+SUM(K271:M271)*$D$271+SUM(K272:M272)*$D$272+SUM(K273:M273)*$D$273+SUM(K274:M274)*$D$274+SUM(K275:M275)*$D$275+SUM(K276:M276)*$D$276</f>
        <v>2688.4140000000002</v>
      </c>
      <c r="L269" s="289"/>
      <c r="M269" s="215">
        <f>K269/$D$269</f>
        <v>0.30000000000000004</v>
      </c>
      <c r="N269" s="288">
        <f>SUM(N270:P270)*$D$270+SUM(N271:P271)*$D$271+SUM(N272:P272)*$D$272+SUM(N273:P273)*$D$273+SUM(N274:P274)*$D$274+SUM(N275:P275)*$D$275+SUM(N276:P276)*$D$276</f>
        <v>1792.2760000000001</v>
      </c>
      <c r="O269" s="289"/>
      <c r="P269" s="215">
        <f>N269/$D$269</f>
        <v>0.20000000000000004</v>
      </c>
      <c r="Q269" s="288">
        <f>SUM(Q270:S270)*$D$270+SUM(Q271:S271)*$D$271+SUM(Q272:S272)*$D$272+SUM(Q273:S273)*$D$273+SUM(Q274:S274)*$D$274+SUM(Q275:S275)*$D$275+SUM(Q276:S276)*$D$276</f>
        <v>4480.6899999999996</v>
      </c>
      <c r="R269" s="289"/>
      <c r="S269" s="215">
        <f>Q269/$D$269</f>
        <v>0.5</v>
      </c>
      <c r="T269" s="68"/>
      <c r="U269" s="244"/>
      <c r="V269" s="68"/>
      <c r="W269" s="68"/>
      <c r="X269" s="68"/>
      <c r="Y269" s="68"/>
      <c r="Z269" s="68"/>
      <c r="AA269" s="68"/>
      <c r="AB269" s="68"/>
      <c r="AC269" s="68"/>
      <c r="AD269" s="68"/>
      <c r="AE269" s="68"/>
      <c r="AF269" s="68"/>
      <c r="AG269" s="68"/>
      <c r="AH269" s="68"/>
      <c r="AI269" s="68"/>
    </row>
    <row r="270" spans="1:35" s="7" customFormat="1" ht="60" customHeight="1" x14ac:dyDescent="0.2">
      <c r="A270" s="46" t="s">
        <v>634</v>
      </c>
      <c r="B270" s="191" t="s">
        <v>132</v>
      </c>
      <c r="C270" s="77" t="s">
        <v>346</v>
      </c>
      <c r="D270" s="166">
        <f>'Orçamento Sintético'!G269</f>
        <v>2798.89</v>
      </c>
      <c r="E270" s="181"/>
      <c r="F270" s="179"/>
      <c r="G270" s="180"/>
      <c r="H270" s="181"/>
      <c r="I270" s="179"/>
      <c r="J270" s="180"/>
      <c r="K270" s="181"/>
      <c r="L270" s="179"/>
      <c r="M270" s="213">
        <v>0.3</v>
      </c>
      <c r="N270" s="207">
        <v>0.2</v>
      </c>
      <c r="O270" s="179"/>
      <c r="P270" s="180"/>
      <c r="Q270" s="207">
        <v>0.5</v>
      </c>
      <c r="R270" s="179"/>
      <c r="S270" s="180"/>
      <c r="T270" s="68"/>
      <c r="U270" s="68"/>
      <c r="V270" s="68"/>
      <c r="W270" s="68"/>
      <c r="X270" s="68"/>
      <c r="Y270" s="68"/>
      <c r="Z270" s="68"/>
      <c r="AA270" s="68"/>
      <c r="AB270" s="68"/>
      <c r="AC270" s="68"/>
      <c r="AD270" s="68"/>
      <c r="AE270" s="68"/>
      <c r="AF270" s="68"/>
      <c r="AG270" s="68"/>
      <c r="AH270" s="68"/>
      <c r="AI270" s="68"/>
    </row>
    <row r="271" spans="1:35" s="7" customFormat="1" ht="60" customHeight="1" x14ac:dyDescent="0.2">
      <c r="A271" s="46" t="s">
        <v>642</v>
      </c>
      <c r="B271" s="191" t="s">
        <v>131</v>
      </c>
      <c r="C271" s="77" t="s">
        <v>347</v>
      </c>
      <c r="D271" s="166">
        <f>'Orçamento Sintético'!G270</f>
        <v>2994.02</v>
      </c>
      <c r="E271" s="181"/>
      <c r="F271" s="179"/>
      <c r="G271" s="180"/>
      <c r="H271" s="181"/>
      <c r="I271" s="179"/>
      <c r="J271" s="180"/>
      <c r="K271" s="181"/>
      <c r="L271" s="179"/>
      <c r="M271" s="213">
        <v>0.3</v>
      </c>
      <c r="N271" s="207">
        <v>0.2</v>
      </c>
      <c r="O271" s="179"/>
      <c r="P271" s="180"/>
      <c r="Q271" s="207">
        <v>0.5</v>
      </c>
      <c r="R271" s="179"/>
      <c r="S271" s="180"/>
      <c r="T271" s="68"/>
      <c r="U271" s="68"/>
      <c r="V271" s="68"/>
      <c r="W271" s="68"/>
      <c r="X271" s="68"/>
      <c r="Y271" s="68"/>
      <c r="Z271" s="68"/>
      <c r="AA271" s="68"/>
      <c r="AB271" s="68"/>
      <c r="AC271" s="68"/>
      <c r="AD271" s="68"/>
      <c r="AE271" s="68"/>
      <c r="AF271" s="68"/>
      <c r="AG271" s="68"/>
      <c r="AH271" s="68"/>
      <c r="AI271" s="68"/>
    </row>
    <row r="272" spans="1:35" s="7" customFormat="1" ht="60" customHeight="1" x14ac:dyDescent="0.2">
      <c r="A272" s="46" t="s">
        <v>845</v>
      </c>
      <c r="B272" s="191" t="s">
        <v>134</v>
      </c>
      <c r="C272" s="77" t="s">
        <v>348</v>
      </c>
      <c r="D272" s="166">
        <f>'Orçamento Sintético'!G271</f>
        <v>1041.81</v>
      </c>
      <c r="E272" s="181"/>
      <c r="F272" s="179"/>
      <c r="G272" s="180"/>
      <c r="H272" s="181"/>
      <c r="I272" s="179"/>
      <c r="J272" s="180"/>
      <c r="K272" s="181"/>
      <c r="L272" s="179"/>
      <c r="M272" s="213">
        <v>0.3</v>
      </c>
      <c r="N272" s="207">
        <v>0.2</v>
      </c>
      <c r="O272" s="179"/>
      <c r="P272" s="180"/>
      <c r="Q272" s="207">
        <v>0.5</v>
      </c>
      <c r="R272" s="179"/>
      <c r="S272" s="180"/>
      <c r="T272" s="68"/>
      <c r="U272" s="68"/>
      <c r="V272" s="68"/>
      <c r="W272" s="68"/>
      <c r="X272" s="68"/>
      <c r="Y272" s="68"/>
      <c r="Z272" s="68"/>
      <c r="AA272" s="68"/>
      <c r="AB272" s="68"/>
      <c r="AC272" s="68"/>
      <c r="AD272" s="68"/>
      <c r="AE272" s="68"/>
      <c r="AF272" s="68"/>
      <c r="AG272" s="68"/>
      <c r="AH272" s="68"/>
      <c r="AI272" s="68"/>
    </row>
    <row r="273" spans="1:35" s="7" customFormat="1" ht="60" customHeight="1" x14ac:dyDescent="0.2">
      <c r="A273" s="46" t="s">
        <v>846</v>
      </c>
      <c r="B273" s="195" t="s">
        <v>670</v>
      </c>
      <c r="C273" s="77" t="s">
        <v>669</v>
      </c>
      <c r="D273" s="166">
        <f>'Orçamento Sintético'!G272</f>
        <v>184.8</v>
      </c>
      <c r="E273" s="181"/>
      <c r="F273" s="179"/>
      <c r="G273" s="180"/>
      <c r="H273" s="181"/>
      <c r="I273" s="179"/>
      <c r="J273" s="180"/>
      <c r="K273" s="181"/>
      <c r="L273" s="179"/>
      <c r="M273" s="213">
        <v>0.3</v>
      </c>
      <c r="N273" s="207">
        <v>0.2</v>
      </c>
      <c r="O273" s="179"/>
      <c r="P273" s="180"/>
      <c r="Q273" s="207">
        <v>0.5</v>
      </c>
      <c r="R273" s="179"/>
      <c r="S273" s="180"/>
      <c r="T273" s="68"/>
      <c r="U273" s="68"/>
      <c r="V273" s="68"/>
      <c r="W273" s="68"/>
      <c r="X273" s="68"/>
      <c r="Y273" s="68"/>
      <c r="Z273" s="68"/>
      <c r="AA273" s="68"/>
      <c r="AB273" s="68"/>
      <c r="AC273" s="68"/>
      <c r="AD273" s="68"/>
      <c r="AE273" s="68"/>
      <c r="AF273" s="68"/>
      <c r="AG273" s="68"/>
      <c r="AH273" s="68"/>
      <c r="AI273" s="68"/>
    </row>
    <row r="274" spans="1:35" s="7" customFormat="1" ht="60" customHeight="1" x14ac:dyDescent="0.2">
      <c r="A274" s="46" t="s">
        <v>847</v>
      </c>
      <c r="B274" s="191" t="s">
        <v>133</v>
      </c>
      <c r="C274" s="77" t="s">
        <v>349</v>
      </c>
      <c r="D274" s="166">
        <f>'Orçamento Sintético'!G273</f>
        <v>1306.32</v>
      </c>
      <c r="E274" s="181"/>
      <c r="F274" s="179"/>
      <c r="G274" s="180"/>
      <c r="H274" s="181"/>
      <c r="I274" s="179"/>
      <c r="J274" s="180"/>
      <c r="K274" s="181"/>
      <c r="L274" s="179"/>
      <c r="M274" s="213">
        <v>0.3</v>
      </c>
      <c r="N274" s="207">
        <v>0.2</v>
      </c>
      <c r="O274" s="179"/>
      <c r="P274" s="180"/>
      <c r="Q274" s="207">
        <v>0.5</v>
      </c>
      <c r="R274" s="179"/>
      <c r="S274" s="180"/>
      <c r="T274" s="68"/>
      <c r="U274" s="68"/>
      <c r="V274" s="68"/>
      <c r="W274" s="68"/>
      <c r="X274" s="68"/>
      <c r="Y274" s="68"/>
      <c r="Z274" s="68"/>
      <c r="AA274" s="68"/>
      <c r="AB274" s="68"/>
      <c r="AC274" s="68"/>
      <c r="AD274" s="68"/>
      <c r="AE274" s="68"/>
      <c r="AF274" s="68"/>
      <c r="AG274" s="68"/>
      <c r="AH274" s="68"/>
      <c r="AI274" s="68"/>
    </row>
    <row r="275" spans="1:35" s="7" customFormat="1" ht="60" customHeight="1" x14ac:dyDescent="0.2">
      <c r="A275" s="46" t="s">
        <v>848</v>
      </c>
      <c r="B275" s="191" t="s">
        <v>135</v>
      </c>
      <c r="C275" s="77" t="s">
        <v>350</v>
      </c>
      <c r="D275" s="166">
        <f>'Orçamento Sintético'!G274</f>
        <v>468.57</v>
      </c>
      <c r="E275" s="181"/>
      <c r="F275" s="179"/>
      <c r="G275" s="180"/>
      <c r="H275" s="181"/>
      <c r="I275" s="179"/>
      <c r="J275" s="180"/>
      <c r="K275" s="181"/>
      <c r="L275" s="179"/>
      <c r="M275" s="213">
        <v>0.3</v>
      </c>
      <c r="N275" s="207">
        <v>0.2</v>
      </c>
      <c r="O275" s="179"/>
      <c r="P275" s="180"/>
      <c r="Q275" s="207">
        <v>0.5</v>
      </c>
      <c r="R275" s="179"/>
      <c r="S275" s="180"/>
      <c r="T275" s="68"/>
      <c r="U275" s="68"/>
      <c r="V275" s="68"/>
      <c r="W275" s="68"/>
      <c r="X275" s="68"/>
      <c r="Y275" s="68"/>
      <c r="Z275" s="68"/>
      <c r="AA275" s="68"/>
      <c r="AB275" s="68"/>
      <c r="AC275" s="68"/>
      <c r="AD275" s="68"/>
      <c r="AE275" s="68"/>
      <c r="AF275" s="68"/>
      <c r="AG275" s="68"/>
      <c r="AH275" s="68"/>
      <c r="AI275" s="68"/>
    </row>
    <row r="276" spans="1:35" s="7" customFormat="1" ht="60" customHeight="1" thickBot="1" x14ac:dyDescent="0.25">
      <c r="A276" s="46" t="s">
        <v>849</v>
      </c>
      <c r="B276" s="191" t="s">
        <v>136</v>
      </c>
      <c r="C276" s="77" t="s">
        <v>671</v>
      </c>
      <c r="D276" s="166">
        <f>'Orçamento Sintético'!G275</f>
        <v>166.97</v>
      </c>
      <c r="E276" s="181"/>
      <c r="F276" s="179"/>
      <c r="G276" s="180"/>
      <c r="H276" s="181"/>
      <c r="I276" s="179"/>
      <c r="J276" s="180"/>
      <c r="K276" s="181"/>
      <c r="L276" s="179"/>
      <c r="M276" s="213">
        <v>0.3</v>
      </c>
      <c r="N276" s="207">
        <v>0.2</v>
      </c>
      <c r="O276" s="179"/>
      <c r="P276" s="180"/>
      <c r="Q276" s="207">
        <v>0.5</v>
      </c>
      <c r="R276" s="179"/>
      <c r="S276" s="180"/>
      <c r="T276" s="68"/>
      <c r="U276" s="68"/>
      <c r="V276" s="68"/>
      <c r="W276" s="68"/>
      <c r="X276" s="68"/>
      <c r="Y276" s="68"/>
      <c r="Z276" s="68"/>
      <c r="AA276" s="68"/>
      <c r="AB276" s="68"/>
      <c r="AC276" s="68"/>
      <c r="AD276" s="68"/>
      <c r="AE276" s="68"/>
      <c r="AF276" s="68"/>
      <c r="AG276" s="68"/>
      <c r="AH276" s="68"/>
      <c r="AI276" s="68"/>
    </row>
    <row r="277" spans="1:35" s="9" customFormat="1" ht="30" customHeight="1" thickBot="1" x14ac:dyDescent="0.25">
      <c r="A277" s="60" t="s">
        <v>850</v>
      </c>
      <c r="B277" s="61"/>
      <c r="C277" s="177" t="s">
        <v>668</v>
      </c>
      <c r="D277" s="162">
        <f>SUM(D278:D279)</f>
        <v>1494.8600000000001</v>
      </c>
      <c r="E277" s="286">
        <f>SUM(E278:G278)*$D$278+SUM(E279:G279)*$D$279</f>
        <v>0</v>
      </c>
      <c r="F277" s="287"/>
      <c r="G277" s="185">
        <f>E277/$D$277</f>
        <v>0</v>
      </c>
      <c r="H277" s="286">
        <f>SUM(H278:J278)*$D$278+SUM(H279:J279)*$D$279</f>
        <v>0</v>
      </c>
      <c r="I277" s="287"/>
      <c r="J277" s="185">
        <f>H277/$D$277</f>
        <v>0</v>
      </c>
      <c r="K277" s="288">
        <f>SUM(K278:M278)*$D$278+SUM(K279:M279)*$D$279</f>
        <v>448.45799999999997</v>
      </c>
      <c r="L277" s="289"/>
      <c r="M277" s="215">
        <f>K277/$D$277</f>
        <v>0.29999999999999993</v>
      </c>
      <c r="N277" s="288">
        <f>SUM(N278:P278)*$D$278+SUM(N279:P279)*$D$279</f>
        <v>298.97200000000004</v>
      </c>
      <c r="O277" s="289"/>
      <c r="P277" s="215">
        <f>N277/$D$277</f>
        <v>0.2</v>
      </c>
      <c r="Q277" s="288">
        <f>SUM(Q278:S278)*$D$278+SUM(Q279:S279)*$D$279</f>
        <v>747.43000000000006</v>
      </c>
      <c r="R277" s="289"/>
      <c r="S277" s="215">
        <f>Q277/$D$277</f>
        <v>0.5</v>
      </c>
      <c r="T277" s="68"/>
      <c r="U277" s="244"/>
      <c r="V277" s="68"/>
      <c r="W277" s="68"/>
      <c r="X277" s="68"/>
      <c r="Y277" s="68"/>
      <c r="Z277" s="68"/>
      <c r="AA277" s="68"/>
      <c r="AB277" s="68"/>
      <c r="AC277" s="68"/>
      <c r="AD277" s="68"/>
      <c r="AE277" s="68"/>
      <c r="AF277" s="68"/>
      <c r="AG277" s="68"/>
      <c r="AH277" s="68"/>
      <c r="AI277" s="68"/>
    </row>
    <row r="278" spans="1:35" s="7" customFormat="1" ht="60" customHeight="1" x14ac:dyDescent="0.2">
      <c r="A278" s="46" t="s">
        <v>851</v>
      </c>
      <c r="B278" s="191" t="s">
        <v>270</v>
      </c>
      <c r="C278" s="77" t="s">
        <v>351</v>
      </c>
      <c r="D278" s="166">
        <f>'Orçamento Sintético'!G277</f>
        <v>1013.5</v>
      </c>
      <c r="E278" s="181"/>
      <c r="F278" s="179"/>
      <c r="G278" s="180"/>
      <c r="H278" s="181"/>
      <c r="I278" s="179"/>
      <c r="J278" s="180"/>
      <c r="K278" s="181"/>
      <c r="L278" s="179"/>
      <c r="M278" s="213">
        <v>0.3</v>
      </c>
      <c r="N278" s="207">
        <v>0.2</v>
      </c>
      <c r="O278" s="179"/>
      <c r="P278" s="180"/>
      <c r="Q278" s="207">
        <v>0.5</v>
      </c>
      <c r="R278" s="179"/>
      <c r="S278" s="180"/>
      <c r="T278" s="68"/>
      <c r="U278" s="68"/>
      <c r="V278" s="68"/>
      <c r="W278" s="68"/>
      <c r="X278" s="68"/>
      <c r="Y278" s="68"/>
      <c r="Z278" s="68"/>
      <c r="AA278" s="68"/>
      <c r="AB278" s="68"/>
      <c r="AC278" s="68"/>
      <c r="AD278" s="68"/>
      <c r="AE278" s="68"/>
      <c r="AF278" s="68"/>
      <c r="AG278" s="68"/>
      <c r="AH278" s="68"/>
      <c r="AI278" s="68"/>
    </row>
    <row r="279" spans="1:35" s="7" customFormat="1" ht="60" customHeight="1" thickBot="1" x14ac:dyDescent="0.25">
      <c r="A279" s="46" t="s">
        <v>852</v>
      </c>
      <c r="B279" s="195" t="s">
        <v>673</v>
      </c>
      <c r="C279" s="77" t="s">
        <v>674</v>
      </c>
      <c r="D279" s="166">
        <f>'Orçamento Sintético'!G278</f>
        <v>481.36</v>
      </c>
      <c r="E279" s="181"/>
      <c r="F279" s="179"/>
      <c r="G279" s="180"/>
      <c r="H279" s="181"/>
      <c r="I279" s="179"/>
      <c r="J279" s="180"/>
      <c r="K279" s="181"/>
      <c r="L279" s="179"/>
      <c r="M279" s="213">
        <v>0.3</v>
      </c>
      <c r="N279" s="207">
        <v>0.2</v>
      </c>
      <c r="O279" s="179"/>
      <c r="P279" s="180"/>
      <c r="Q279" s="207">
        <v>0.5</v>
      </c>
      <c r="R279" s="179"/>
      <c r="S279" s="180"/>
      <c r="T279" s="68"/>
      <c r="U279" s="68"/>
      <c r="V279" s="68"/>
      <c r="W279" s="68"/>
      <c r="X279" s="68"/>
      <c r="Y279" s="68"/>
      <c r="Z279" s="68"/>
      <c r="AA279" s="68"/>
      <c r="AB279" s="68"/>
      <c r="AC279" s="68"/>
      <c r="AD279" s="68"/>
      <c r="AE279" s="68"/>
      <c r="AF279" s="68"/>
      <c r="AG279" s="68"/>
      <c r="AH279" s="68"/>
      <c r="AI279" s="68"/>
    </row>
    <row r="280" spans="1:35" s="9" customFormat="1" ht="30" customHeight="1" thickBot="1" x14ac:dyDescent="0.25">
      <c r="A280" s="60" t="s">
        <v>853</v>
      </c>
      <c r="B280" s="61"/>
      <c r="C280" s="177" t="s">
        <v>690</v>
      </c>
      <c r="D280" s="162">
        <f>D281</f>
        <v>500.91</v>
      </c>
      <c r="E280" s="286">
        <f>SUM(E281:G281)*$D$281</f>
        <v>0</v>
      </c>
      <c r="F280" s="287"/>
      <c r="G280" s="185">
        <f>E280/$D$280</f>
        <v>0</v>
      </c>
      <c r="H280" s="286">
        <f>SUM(H281:J281)*$D$281</f>
        <v>0</v>
      </c>
      <c r="I280" s="287"/>
      <c r="J280" s="185">
        <f>H280/$D$280</f>
        <v>0</v>
      </c>
      <c r="K280" s="288">
        <f>SUM(K281:M281)*$D$281</f>
        <v>150.273</v>
      </c>
      <c r="L280" s="289"/>
      <c r="M280" s="215">
        <f>K280/$D$280</f>
        <v>0.3</v>
      </c>
      <c r="N280" s="288">
        <f>SUM(N281:P281)*$D$281</f>
        <v>100.18200000000002</v>
      </c>
      <c r="O280" s="289"/>
      <c r="P280" s="215">
        <f>N280/$D$280</f>
        <v>0.2</v>
      </c>
      <c r="Q280" s="288">
        <f>SUM(Q281:S281)*$D$281</f>
        <v>250.45500000000001</v>
      </c>
      <c r="R280" s="289"/>
      <c r="S280" s="215">
        <f>Q280/$D$280</f>
        <v>0.5</v>
      </c>
      <c r="T280" s="68"/>
      <c r="U280" s="244"/>
      <c r="V280" s="68"/>
      <c r="W280" s="68"/>
      <c r="X280" s="68"/>
      <c r="Y280" s="68"/>
      <c r="Z280" s="68"/>
      <c r="AA280" s="68"/>
      <c r="AB280" s="68"/>
      <c r="AC280" s="68"/>
      <c r="AD280" s="68"/>
      <c r="AE280" s="68"/>
      <c r="AF280" s="68"/>
      <c r="AG280" s="68"/>
      <c r="AH280" s="68"/>
      <c r="AI280" s="68"/>
    </row>
    <row r="281" spans="1:35" s="7" customFormat="1" ht="69.95" customHeight="1" thickBot="1" x14ac:dyDescent="0.25">
      <c r="A281" s="46" t="s">
        <v>854</v>
      </c>
      <c r="B281" s="191" t="s">
        <v>136</v>
      </c>
      <c r="C281" s="77" t="s">
        <v>695</v>
      </c>
      <c r="D281" s="166">
        <f>'Orçamento Sintético'!G280</f>
        <v>500.91</v>
      </c>
      <c r="E281" s="181"/>
      <c r="F281" s="179"/>
      <c r="G281" s="180"/>
      <c r="H281" s="181"/>
      <c r="I281" s="179"/>
      <c r="J281" s="180"/>
      <c r="K281" s="181"/>
      <c r="L281" s="179"/>
      <c r="M281" s="213">
        <v>0.3</v>
      </c>
      <c r="N281" s="207">
        <v>0.2</v>
      </c>
      <c r="O281" s="179"/>
      <c r="P281" s="180"/>
      <c r="Q281" s="207">
        <v>0.5</v>
      </c>
      <c r="R281" s="179"/>
      <c r="S281" s="180"/>
      <c r="T281" s="68"/>
      <c r="U281" s="68"/>
      <c r="V281" s="68"/>
      <c r="W281" s="68"/>
      <c r="X281" s="68"/>
      <c r="Y281" s="68"/>
      <c r="Z281" s="68"/>
      <c r="AA281" s="68"/>
      <c r="AB281" s="68"/>
      <c r="AC281" s="68"/>
      <c r="AD281" s="68"/>
      <c r="AE281" s="68"/>
      <c r="AF281" s="68"/>
      <c r="AG281" s="68"/>
      <c r="AH281" s="68"/>
      <c r="AI281" s="68"/>
    </row>
    <row r="282" spans="1:35" s="9" customFormat="1" ht="30" customHeight="1" thickBot="1" x14ac:dyDescent="0.25">
      <c r="A282" s="60" t="s">
        <v>855</v>
      </c>
      <c r="B282" s="61"/>
      <c r="C282" s="177" t="s">
        <v>137</v>
      </c>
      <c r="D282" s="162">
        <f>SUM(D283:D287)</f>
        <v>7137.63</v>
      </c>
      <c r="E282" s="286">
        <f>SUM(E283:G283)*$D$283+SUM(E284:G284)*$D$284+SUM(E285:G285)*$D$285+SUM(E286:G286)*$D$286+SUM(E287:G287)*$D$287</f>
        <v>0</v>
      </c>
      <c r="F282" s="287"/>
      <c r="G282" s="185">
        <f>E282/$D$282</f>
        <v>0</v>
      </c>
      <c r="H282" s="286">
        <f>SUM(H283:J283)*$D$283+SUM(H284:J284)*$D$284+SUM(H285:J285)*$D$285+SUM(H286:J286)*$D$286+SUM(H287:J287)*$D$287</f>
        <v>0</v>
      </c>
      <c r="I282" s="287"/>
      <c r="J282" s="185">
        <f>H282/$D$282</f>
        <v>0</v>
      </c>
      <c r="K282" s="286">
        <f>SUM(K283:M283)*$D$283+SUM(K284:M284)*$D$284+SUM(K285:M285)*$D$285+SUM(K286:M286)*$D$286+SUM(K287:M287)*$D$287</f>
        <v>0</v>
      </c>
      <c r="L282" s="287"/>
      <c r="M282" s="185">
        <f>K282/$D$282</f>
        <v>0</v>
      </c>
      <c r="N282" s="286">
        <f>SUM(N283:P283)*$D$283+SUM(N284:P284)*$D$284+SUM(N285:P285)*$D$285+SUM(N286:P286)*$D$286+SUM(N287:P287)*$D$287</f>
        <v>0</v>
      </c>
      <c r="O282" s="287"/>
      <c r="P282" s="185">
        <f>N282/$D$282</f>
        <v>0</v>
      </c>
      <c r="Q282" s="288">
        <f>SUM(Q283:S283)*$D$283+SUM(Q284:S284)*$D$284+SUM(Q285:S285)*$D$285+SUM(Q286:S286)*$D$286+SUM(Q287:S287)*$D$287</f>
        <v>7137.63</v>
      </c>
      <c r="R282" s="289"/>
      <c r="S282" s="215">
        <f>Q282/$D$282</f>
        <v>1</v>
      </c>
      <c r="T282" s="68"/>
      <c r="U282" s="244"/>
      <c r="V282" s="68"/>
      <c r="W282" s="68"/>
      <c r="X282" s="68"/>
      <c r="Y282" s="68"/>
      <c r="Z282" s="68"/>
      <c r="AA282" s="68"/>
      <c r="AB282" s="68"/>
      <c r="AC282" s="68"/>
      <c r="AD282" s="68"/>
      <c r="AE282" s="68"/>
      <c r="AF282" s="68"/>
      <c r="AG282" s="68"/>
      <c r="AH282" s="68"/>
      <c r="AI282" s="68"/>
    </row>
    <row r="283" spans="1:35" s="7" customFormat="1" ht="39.950000000000003" customHeight="1" x14ac:dyDescent="0.2">
      <c r="A283" s="50" t="s">
        <v>856</v>
      </c>
      <c r="B283" s="194" t="s">
        <v>138</v>
      </c>
      <c r="C283" s="95" t="s">
        <v>139</v>
      </c>
      <c r="D283" s="165">
        <f>'Orçamento Sintético'!G282</f>
        <v>2091.5100000000002</v>
      </c>
      <c r="E283" s="181"/>
      <c r="F283" s="179"/>
      <c r="G283" s="180"/>
      <c r="H283" s="181"/>
      <c r="I283" s="179"/>
      <c r="J283" s="180"/>
      <c r="K283" s="181"/>
      <c r="L283" s="179"/>
      <c r="M283" s="180"/>
      <c r="N283" s="181"/>
      <c r="O283" s="179"/>
      <c r="P283" s="180"/>
      <c r="Q283" s="207">
        <v>1</v>
      </c>
      <c r="R283" s="179"/>
      <c r="S283" s="180"/>
      <c r="T283" s="68"/>
      <c r="U283" s="68"/>
      <c r="V283" s="68"/>
      <c r="W283" s="68"/>
      <c r="X283" s="68"/>
      <c r="Y283" s="68"/>
      <c r="Z283" s="68"/>
      <c r="AA283" s="68"/>
      <c r="AB283" s="68"/>
      <c r="AC283" s="68"/>
      <c r="AD283" s="68"/>
      <c r="AE283" s="68"/>
      <c r="AF283" s="68"/>
      <c r="AG283" s="68"/>
      <c r="AH283" s="68"/>
      <c r="AI283" s="68"/>
    </row>
    <row r="284" spans="1:35" s="7" customFormat="1" ht="39.950000000000003" customHeight="1" x14ac:dyDescent="0.2">
      <c r="A284" s="50" t="s">
        <v>857</v>
      </c>
      <c r="B284" s="107" t="s">
        <v>271</v>
      </c>
      <c r="C284" s="83" t="s">
        <v>141</v>
      </c>
      <c r="D284" s="161">
        <f>'Orçamento Sintético'!G283</f>
        <v>99.06</v>
      </c>
      <c r="E284" s="181"/>
      <c r="F284" s="179"/>
      <c r="G284" s="180"/>
      <c r="H284" s="181"/>
      <c r="I284" s="179"/>
      <c r="J284" s="180"/>
      <c r="K284" s="181"/>
      <c r="L284" s="179"/>
      <c r="M284" s="180"/>
      <c r="N284" s="181"/>
      <c r="O284" s="179"/>
      <c r="P284" s="180"/>
      <c r="Q284" s="207">
        <v>1</v>
      </c>
      <c r="R284" s="179"/>
      <c r="S284" s="180"/>
      <c r="T284" s="68"/>
      <c r="U284" s="68"/>
      <c r="V284" s="68"/>
      <c r="W284" s="68"/>
      <c r="X284" s="68"/>
      <c r="Y284" s="68"/>
      <c r="Z284" s="68"/>
      <c r="AA284" s="68"/>
      <c r="AB284" s="68"/>
      <c r="AC284" s="68"/>
      <c r="AD284" s="68"/>
      <c r="AE284" s="68"/>
      <c r="AF284" s="68"/>
      <c r="AG284" s="68"/>
      <c r="AH284" s="68"/>
      <c r="AI284" s="68"/>
    </row>
    <row r="285" spans="1:35" s="79" customFormat="1" ht="39.950000000000003" customHeight="1" x14ac:dyDescent="0.2">
      <c r="A285" s="50" t="s">
        <v>858</v>
      </c>
      <c r="B285" s="107" t="s">
        <v>272</v>
      </c>
      <c r="C285" s="83" t="s">
        <v>663</v>
      </c>
      <c r="D285" s="161">
        <f>'Orçamento Sintético'!G284</f>
        <v>4065.6</v>
      </c>
      <c r="E285" s="181"/>
      <c r="F285" s="179"/>
      <c r="G285" s="180"/>
      <c r="H285" s="181"/>
      <c r="I285" s="179"/>
      <c r="J285" s="180"/>
      <c r="K285" s="181"/>
      <c r="L285" s="179"/>
      <c r="M285" s="180"/>
      <c r="N285" s="181"/>
      <c r="O285" s="179"/>
      <c r="P285" s="180"/>
      <c r="Q285" s="181"/>
      <c r="R285" s="210">
        <v>1</v>
      </c>
      <c r="S285" s="180"/>
      <c r="T285" s="68"/>
      <c r="U285" s="68"/>
      <c r="V285" s="68"/>
      <c r="W285" s="68"/>
      <c r="X285" s="68"/>
      <c r="Y285" s="68"/>
      <c r="Z285" s="68"/>
      <c r="AA285" s="68"/>
      <c r="AB285" s="68"/>
      <c r="AC285" s="68"/>
      <c r="AD285" s="68"/>
      <c r="AE285" s="68"/>
      <c r="AF285" s="68"/>
      <c r="AG285" s="68"/>
      <c r="AH285" s="68"/>
      <c r="AI285" s="68"/>
    </row>
    <row r="286" spans="1:35" s="79" customFormat="1" ht="39.950000000000003" customHeight="1" x14ac:dyDescent="0.2">
      <c r="A286" s="50" t="s">
        <v>859</v>
      </c>
      <c r="B286" s="107" t="s">
        <v>676</v>
      </c>
      <c r="C286" s="83" t="s">
        <v>677</v>
      </c>
      <c r="D286" s="161">
        <f>'Orçamento Sintético'!G285</f>
        <v>577.5</v>
      </c>
      <c r="E286" s="181"/>
      <c r="F286" s="179"/>
      <c r="G286" s="180"/>
      <c r="H286" s="181"/>
      <c r="I286" s="179"/>
      <c r="J286" s="180"/>
      <c r="K286" s="181"/>
      <c r="L286" s="179"/>
      <c r="M286" s="180"/>
      <c r="N286" s="181"/>
      <c r="O286" s="179"/>
      <c r="P286" s="180"/>
      <c r="Q286" s="181"/>
      <c r="R286" s="210">
        <v>1</v>
      </c>
      <c r="S286" s="180"/>
      <c r="T286" s="68"/>
      <c r="U286" s="68"/>
      <c r="V286" s="68"/>
      <c r="W286" s="68"/>
      <c r="X286" s="68"/>
      <c r="Y286" s="68"/>
      <c r="Z286" s="68"/>
      <c r="AA286" s="68"/>
      <c r="AB286" s="68"/>
      <c r="AC286" s="68"/>
      <c r="AD286" s="68"/>
      <c r="AE286" s="68"/>
      <c r="AF286" s="68"/>
      <c r="AG286" s="68"/>
      <c r="AH286" s="68"/>
      <c r="AI286" s="68"/>
    </row>
    <row r="287" spans="1:35" s="101" customFormat="1" ht="39.950000000000003" customHeight="1" thickBot="1" x14ac:dyDescent="0.25">
      <c r="A287" s="50" t="s">
        <v>860</v>
      </c>
      <c r="B287" s="132">
        <v>97599</v>
      </c>
      <c r="C287" s="95" t="s">
        <v>273</v>
      </c>
      <c r="D287" s="159">
        <f>'Orçamento Sintético'!G286</f>
        <v>303.95999999999998</v>
      </c>
      <c r="E287" s="181"/>
      <c r="F287" s="179"/>
      <c r="G287" s="180"/>
      <c r="H287" s="181"/>
      <c r="I287" s="179"/>
      <c r="J287" s="180"/>
      <c r="K287" s="181"/>
      <c r="L287" s="179"/>
      <c r="M287" s="180"/>
      <c r="N287" s="181"/>
      <c r="O287" s="179"/>
      <c r="P287" s="180"/>
      <c r="Q287" s="181"/>
      <c r="R287" s="210">
        <v>1</v>
      </c>
      <c r="S287" s="180"/>
      <c r="T287" s="68"/>
      <c r="U287" s="68"/>
      <c r="V287" s="68"/>
      <c r="W287" s="68"/>
      <c r="X287" s="68"/>
      <c r="Y287" s="68"/>
      <c r="Z287" s="68"/>
      <c r="AA287" s="68"/>
      <c r="AB287" s="68"/>
      <c r="AC287" s="68"/>
      <c r="AD287" s="68"/>
      <c r="AE287" s="68"/>
      <c r="AF287" s="68"/>
      <c r="AG287" s="68"/>
      <c r="AH287" s="68"/>
      <c r="AI287" s="68"/>
    </row>
    <row r="288" spans="1:35" s="9" customFormat="1" ht="30" customHeight="1" thickBot="1" x14ac:dyDescent="0.25">
      <c r="A288" s="60" t="s">
        <v>861</v>
      </c>
      <c r="B288" s="61"/>
      <c r="C288" s="177" t="s">
        <v>140</v>
      </c>
      <c r="D288" s="162">
        <f>SUM(D289:D292)</f>
        <v>404.4</v>
      </c>
      <c r="E288" s="286">
        <f>SUM(E289:G289)*$D$289+SUM(E290:G290)*$D$290+SUM(E291:G291)*$D$291+SUM(E292:G292)*$D$292</f>
        <v>0</v>
      </c>
      <c r="F288" s="287"/>
      <c r="G288" s="185">
        <f>E288/$D$288</f>
        <v>0</v>
      </c>
      <c r="H288" s="286">
        <f t="shared" ref="H288" si="0">SUM(H289:J289)*$D$289+SUM(H290:J290)*$D$290+SUM(H291:J291)*$D$291+SUM(H292:J292)*$D$292</f>
        <v>0</v>
      </c>
      <c r="I288" s="287"/>
      <c r="J288" s="185">
        <f t="shared" ref="J288" si="1">H288/$D$288</f>
        <v>0</v>
      </c>
      <c r="K288" s="288">
        <f t="shared" ref="K288" si="2">SUM(K289:M289)*$D$289+SUM(K290:M290)*$D$290+SUM(K291:M291)*$D$291+SUM(K292:M292)*$D$292</f>
        <v>404.4</v>
      </c>
      <c r="L288" s="289"/>
      <c r="M288" s="215">
        <f t="shared" ref="M288" si="3">K288/$D$288</f>
        <v>1</v>
      </c>
      <c r="N288" s="286">
        <f t="shared" ref="N288" si="4">SUM(N289:P289)*$D$289+SUM(N290:P290)*$D$290+SUM(N291:P291)*$D$291+SUM(N292:P292)*$D$292</f>
        <v>0</v>
      </c>
      <c r="O288" s="287"/>
      <c r="P288" s="185">
        <f t="shared" ref="P288" si="5">N288/$D$288</f>
        <v>0</v>
      </c>
      <c r="Q288" s="286">
        <f t="shared" ref="Q288" si="6">SUM(Q289:S289)*$D$289+SUM(Q290:S290)*$D$290+SUM(Q291:S291)*$D$291+SUM(Q292:S292)*$D$292</f>
        <v>0</v>
      </c>
      <c r="R288" s="287"/>
      <c r="S288" s="185">
        <f t="shared" ref="S288" si="7">Q288/$D$288</f>
        <v>0</v>
      </c>
      <c r="T288" s="68"/>
      <c r="U288" s="244"/>
      <c r="V288" s="68"/>
      <c r="W288" s="68"/>
      <c r="X288" s="68"/>
      <c r="Y288" s="68"/>
      <c r="Z288" s="68"/>
      <c r="AA288" s="68"/>
      <c r="AB288" s="68"/>
      <c r="AC288" s="68"/>
      <c r="AD288" s="68"/>
      <c r="AE288" s="68"/>
      <c r="AF288" s="68"/>
      <c r="AG288" s="68"/>
      <c r="AH288" s="68"/>
      <c r="AI288" s="68"/>
    </row>
    <row r="289" spans="1:35" s="79" customFormat="1" ht="39.950000000000003" customHeight="1" x14ac:dyDescent="0.2">
      <c r="A289" s="82" t="s">
        <v>862</v>
      </c>
      <c r="B289" s="107">
        <v>91865</v>
      </c>
      <c r="C289" s="83" t="s">
        <v>161</v>
      </c>
      <c r="D289" s="161">
        <f>'Orçamento Sintético'!G288</f>
        <v>182.85</v>
      </c>
      <c r="E289" s="181"/>
      <c r="F289" s="179"/>
      <c r="G289" s="180"/>
      <c r="H289" s="181"/>
      <c r="I289" s="179"/>
      <c r="J289" s="180"/>
      <c r="K289" s="181"/>
      <c r="L289" s="179"/>
      <c r="M289" s="213">
        <v>1</v>
      </c>
      <c r="N289" s="181"/>
      <c r="O289" s="179"/>
      <c r="P289" s="180"/>
      <c r="Q289" s="181"/>
      <c r="R289" s="179"/>
      <c r="S289" s="180"/>
      <c r="T289" s="68"/>
      <c r="U289" s="68"/>
      <c r="V289" s="68"/>
      <c r="W289" s="68"/>
      <c r="X289" s="68"/>
      <c r="Y289" s="68"/>
      <c r="Z289" s="68"/>
      <c r="AA289" s="68"/>
      <c r="AB289" s="68"/>
      <c r="AC289" s="68"/>
      <c r="AD289" s="68"/>
      <c r="AE289" s="68"/>
      <c r="AF289" s="68"/>
      <c r="AG289" s="68"/>
      <c r="AH289" s="68"/>
      <c r="AI289" s="68"/>
    </row>
    <row r="290" spans="1:35" s="79" customFormat="1" ht="39.950000000000003" customHeight="1" x14ac:dyDescent="0.2">
      <c r="A290" s="82" t="s">
        <v>863</v>
      </c>
      <c r="B290" s="107">
        <v>91896</v>
      </c>
      <c r="C290" s="83" t="s">
        <v>162</v>
      </c>
      <c r="D290" s="161">
        <f>'Orçamento Sintético'!G289</f>
        <v>68.349999999999994</v>
      </c>
      <c r="E290" s="181"/>
      <c r="F290" s="179"/>
      <c r="G290" s="180"/>
      <c r="H290" s="181"/>
      <c r="I290" s="179"/>
      <c r="J290" s="180"/>
      <c r="K290" s="181"/>
      <c r="L290" s="179"/>
      <c r="M290" s="213">
        <v>1</v>
      </c>
      <c r="N290" s="181"/>
      <c r="O290" s="179"/>
      <c r="P290" s="180"/>
      <c r="Q290" s="181"/>
      <c r="R290" s="179"/>
      <c r="S290" s="180"/>
      <c r="T290" s="68"/>
      <c r="U290" s="68"/>
      <c r="V290" s="68"/>
      <c r="W290" s="68"/>
      <c r="X290" s="68"/>
      <c r="Y290" s="68"/>
      <c r="Z290" s="68"/>
      <c r="AA290" s="68"/>
      <c r="AB290" s="68"/>
      <c r="AC290" s="68"/>
      <c r="AD290" s="68"/>
      <c r="AE290" s="68"/>
      <c r="AF290" s="68"/>
      <c r="AG290" s="68"/>
      <c r="AH290" s="68"/>
      <c r="AI290" s="68"/>
    </row>
    <row r="291" spans="1:35" s="79" customFormat="1" ht="39.950000000000003" customHeight="1" x14ac:dyDescent="0.2">
      <c r="A291" s="82" t="s">
        <v>864</v>
      </c>
      <c r="B291" s="107">
        <v>91877</v>
      </c>
      <c r="C291" s="83" t="s">
        <v>163</v>
      </c>
      <c r="D291" s="161">
        <f>'Orçamento Sintético'!G290</f>
        <v>87.2</v>
      </c>
      <c r="E291" s="181"/>
      <c r="F291" s="179"/>
      <c r="G291" s="180"/>
      <c r="H291" s="181"/>
      <c r="I291" s="179"/>
      <c r="J291" s="180"/>
      <c r="K291" s="181"/>
      <c r="L291" s="179"/>
      <c r="M291" s="213">
        <v>1</v>
      </c>
      <c r="N291" s="181"/>
      <c r="O291" s="179"/>
      <c r="P291" s="180"/>
      <c r="Q291" s="181"/>
      <c r="R291" s="179"/>
      <c r="S291" s="180"/>
      <c r="T291" s="68"/>
      <c r="U291" s="68"/>
      <c r="V291" s="68"/>
      <c r="W291" s="68"/>
      <c r="X291" s="68"/>
      <c r="Y291" s="68"/>
      <c r="Z291" s="68"/>
      <c r="AA291" s="68"/>
      <c r="AB291" s="68"/>
      <c r="AC291" s="68"/>
      <c r="AD291" s="68"/>
      <c r="AE291" s="68"/>
      <c r="AF291" s="68"/>
      <c r="AG291" s="68"/>
      <c r="AH291" s="68"/>
      <c r="AI291" s="68"/>
    </row>
    <row r="292" spans="1:35" s="79" customFormat="1" ht="39.950000000000003" customHeight="1" thickBot="1" x14ac:dyDescent="0.25">
      <c r="A292" s="82" t="s">
        <v>865</v>
      </c>
      <c r="B292" s="107">
        <v>91926</v>
      </c>
      <c r="C292" s="83" t="s">
        <v>164</v>
      </c>
      <c r="D292" s="161">
        <f>'Orçamento Sintético'!G291</f>
        <v>66</v>
      </c>
      <c r="E292" s="181"/>
      <c r="F292" s="179"/>
      <c r="G292" s="180"/>
      <c r="H292" s="181"/>
      <c r="I292" s="179"/>
      <c r="J292" s="180"/>
      <c r="K292" s="181"/>
      <c r="L292" s="179"/>
      <c r="M292" s="213">
        <v>1</v>
      </c>
      <c r="N292" s="181"/>
      <c r="O292" s="179"/>
      <c r="P292" s="180"/>
      <c r="Q292" s="181"/>
      <c r="R292" s="179"/>
      <c r="S292" s="180"/>
      <c r="T292" s="68"/>
      <c r="U292" s="68"/>
      <c r="V292" s="68"/>
      <c r="W292" s="68"/>
      <c r="X292" s="68"/>
      <c r="Y292" s="68"/>
      <c r="Z292" s="68"/>
      <c r="AA292" s="68"/>
      <c r="AB292" s="68"/>
      <c r="AC292" s="68"/>
      <c r="AD292" s="68"/>
      <c r="AE292" s="68"/>
      <c r="AF292" s="68"/>
      <c r="AG292" s="68"/>
      <c r="AH292" s="68"/>
      <c r="AI292" s="68"/>
    </row>
    <row r="293" spans="1:35" s="9" customFormat="1" ht="30" customHeight="1" thickBot="1" x14ac:dyDescent="0.25">
      <c r="A293" s="60" t="s">
        <v>866</v>
      </c>
      <c r="B293" s="61"/>
      <c r="C293" s="177" t="s">
        <v>978</v>
      </c>
      <c r="D293" s="162">
        <f>SUM(D294:D298)</f>
        <v>2402.64</v>
      </c>
      <c r="E293" s="286">
        <f>SUM(E294:G294)*$D$294+SUM(E295:G295)*$D$295+SUM(E296:G296)*$D$296+SUM(E297:G297)*$D$297+SUM(E298:G298)*$D$298</f>
        <v>0</v>
      </c>
      <c r="F293" s="287"/>
      <c r="G293" s="185">
        <f>E293/$D$293</f>
        <v>0</v>
      </c>
      <c r="H293" s="286">
        <f>SUM(H294:J294)*$D$294+SUM(H295:J295)*$D$295+SUM(H296:J296)*$D$296+SUM(H297:J297)*$D$297+SUM(H298:J298)*$D$298</f>
        <v>0</v>
      </c>
      <c r="I293" s="287"/>
      <c r="J293" s="185">
        <f>H293/$D$293</f>
        <v>0</v>
      </c>
      <c r="K293" s="288">
        <f>SUM(K294:M294)*$D$294+SUM(K295:M295)*$D$295+SUM(K296:M296)*$D$296+SUM(K297:M297)*$D$297+SUM(K298:M298)*$D$298</f>
        <v>2402.64</v>
      </c>
      <c r="L293" s="289"/>
      <c r="M293" s="215">
        <f>K293/$D$293</f>
        <v>1</v>
      </c>
      <c r="N293" s="286">
        <f>SUM(N294:P294)*$D$294+SUM(N295:P295)*$D$295+SUM(N296:P296)*$D$296+SUM(N297:P297)*$D$297+SUM(N298:P298)*$D$298</f>
        <v>0</v>
      </c>
      <c r="O293" s="287"/>
      <c r="P293" s="185">
        <f>N293/$D$293</f>
        <v>0</v>
      </c>
      <c r="Q293" s="286">
        <f>SUM(Q294:S294)*$D$294+SUM(Q295:S295)*$D$295+SUM(Q296:S296)*$D$296+SUM(Q297:S297)*$D$297+SUM(Q298:S298)*$D$298</f>
        <v>0</v>
      </c>
      <c r="R293" s="287"/>
      <c r="S293" s="185">
        <f>Q293/$D$293</f>
        <v>0</v>
      </c>
      <c r="T293" s="68"/>
      <c r="U293" s="68"/>
      <c r="V293" s="68"/>
      <c r="W293" s="68"/>
      <c r="X293" s="68"/>
      <c r="Y293" s="68"/>
      <c r="Z293" s="68"/>
      <c r="AA293" s="68"/>
      <c r="AB293" s="68"/>
      <c r="AC293" s="68"/>
      <c r="AD293" s="68"/>
      <c r="AE293" s="68"/>
      <c r="AF293" s="68"/>
      <c r="AG293" s="68"/>
      <c r="AH293" s="68"/>
      <c r="AI293" s="68"/>
    </row>
    <row r="294" spans="1:35" s="7" customFormat="1" ht="39.950000000000003" customHeight="1" x14ac:dyDescent="0.2">
      <c r="A294" s="50" t="s">
        <v>867</v>
      </c>
      <c r="B294" s="107" t="s">
        <v>279</v>
      </c>
      <c r="C294" s="83" t="s">
        <v>280</v>
      </c>
      <c r="D294" s="161">
        <f>'Orçamento Sintético'!G293</f>
        <v>1762.02</v>
      </c>
      <c r="E294" s="181"/>
      <c r="F294" s="179"/>
      <c r="G294" s="180"/>
      <c r="H294" s="181"/>
      <c r="I294" s="179"/>
      <c r="J294" s="180"/>
      <c r="K294" s="207">
        <v>0.5</v>
      </c>
      <c r="L294" s="210">
        <v>0.5</v>
      </c>
      <c r="M294" s="180"/>
      <c r="N294" s="181"/>
      <c r="O294" s="179"/>
      <c r="P294" s="180"/>
      <c r="Q294" s="181"/>
      <c r="R294" s="179"/>
      <c r="S294" s="180"/>
      <c r="T294" s="68"/>
      <c r="U294" s="68"/>
      <c r="V294" s="68"/>
      <c r="W294" s="68"/>
      <c r="X294" s="68"/>
      <c r="Y294" s="68"/>
      <c r="Z294" s="68"/>
      <c r="AA294" s="68"/>
      <c r="AB294" s="68"/>
      <c r="AC294" s="68"/>
      <c r="AD294" s="68"/>
      <c r="AE294" s="68"/>
      <c r="AF294" s="68"/>
      <c r="AG294" s="68"/>
      <c r="AH294" s="68"/>
      <c r="AI294" s="68"/>
    </row>
    <row r="295" spans="1:35" s="7" customFormat="1" ht="39.950000000000003" customHeight="1" x14ac:dyDescent="0.2">
      <c r="A295" s="50" t="s">
        <v>868</v>
      </c>
      <c r="B295" s="107" t="s">
        <v>278</v>
      </c>
      <c r="C295" s="83" t="s">
        <v>281</v>
      </c>
      <c r="D295" s="161">
        <f>'Orçamento Sintético'!G294</f>
        <v>257.94</v>
      </c>
      <c r="E295" s="181"/>
      <c r="F295" s="179"/>
      <c r="G295" s="180"/>
      <c r="H295" s="181"/>
      <c r="I295" s="179"/>
      <c r="J295" s="180"/>
      <c r="K295" s="207">
        <v>0.5</v>
      </c>
      <c r="L295" s="210">
        <v>0.5</v>
      </c>
      <c r="M295" s="180"/>
      <c r="N295" s="181"/>
      <c r="O295" s="179"/>
      <c r="P295" s="180"/>
      <c r="Q295" s="181"/>
      <c r="R295" s="179"/>
      <c r="S295" s="180"/>
      <c r="T295" s="68"/>
      <c r="U295" s="68"/>
      <c r="V295" s="68"/>
      <c r="W295" s="68"/>
      <c r="X295" s="68"/>
      <c r="Y295" s="68"/>
      <c r="Z295" s="68"/>
      <c r="AA295" s="68"/>
      <c r="AB295" s="68"/>
      <c r="AC295" s="68"/>
      <c r="AD295" s="68"/>
      <c r="AE295" s="68"/>
      <c r="AF295" s="68"/>
      <c r="AG295" s="68"/>
      <c r="AH295" s="68"/>
      <c r="AI295" s="68"/>
    </row>
    <row r="296" spans="1:35" s="7" customFormat="1" ht="39.950000000000003" customHeight="1" x14ac:dyDescent="0.2">
      <c r="A296" s="50" t="s">
        <v>869</v>
      </c>
      <c r="B296" s="107" t="s">
        <v>982</v>
      </c>
      <c r="C296" s="83" t="s">
        <v>981</v>
      </c>
      <c r="D296" s="161">
        <f>'Orçamento Sintético'!G295</f>
        <v>118.26</v>
      </c>
      <c r="E296" s="181"/>
      <c r="F296" s="179"/>
      <c r="G296" s="180"/>
      <c r="H296" s="181"/>
      <c r="I296" s="179"/>
      <c r="J296" s="180"/>
      <c r="K296" s="207">
        <v>0.5</v>
      </c>
      <c r="L296" s="210">
        <v>0.5</v>
      </c>
      <c r="M296" s="180"/>
      <c r="N296" s="181"/>
      <c r="O296" s="179"/>
      <c r="P296" s="180"/>
      <c r="Q296" s="181"/>
      <c r="R296" s="179"/>
      <c r="S296" s="180"/>
      <c r="T296" s="68"/>
      <c r="U296" s="68"/>
      <c r="V296" s="68"/>
      <c r="W296" s="68"/>
      <c r="X296" s="68"/>
      <c r="Y296" s="68"/>
      <c r="Z296" s="68"/>
      <c r="AA296" s="68"/>
      <c r="AB296" s="68"/>
      <c r="AC296" s="68"/>
      <c r="AD296" s="68"/>
      <c r="AE296" s="68"/>
      <c r="AF296" s="68"/>
      <c r="AG296" s="68"/>
      <c r="AH296" s="68"/>
      <c r="AI296" s="68"/>
    </row>
    <row r="297" spans="1:35" s="7" customFormat="1" ht="39.950000000000003" customHeight="1" x14ac:dyDescent="0.2">
      <c r="A297" s="50" t="s">
        <v>870</v>
      </c>
      <c r="B297" s="107" t="s">
        <v>984</v>
      </c>
      <c r="C297" s="83" t="s">
        <v>980</v>
      </c>
      <c r="D297" s="161">
        <f>'Orçamento Sintético'!G296</f>
        <v>243.68</v>
      </c>
      <c r="E297" s="181"/>
      <c r="F297" s="179"/>
      <c r="G297" s="180"/>
      <c r="H297" s="181"/>
      <c r="I297" s="179"/>
      <c r="J297" s="180"/>
      <c r="K297" s="207">
        <v>0.5</v>
      </c>
      <c r="L297" s="210">
        <v>0.5</v>
      </c>
      <c r="M297" s="180"/>
      <c r="N297" s="181"/>
      <c r="O297" s="179"/>
      <c r="P297" s="180"/>
      <c r="Q297" s="181"/>
      <c r="R297" s="179"/>
      <c r="S297" s="180"/>
      <c r="T297" s="68"/>
      <c r="U297" s="68"/>
      <c r="V297" s="68"/>
      <c r="W297" s="68"/>
      <c r="X297" s="68"/>
      <c r="Y297" s="68"/>
      <c r="Z297" s="68"/>
      <c r="AA297" s="68"/>
      <c r="AB297" s="68"/>
      <c r="AC297" s="68"/>
      <c r="AD297" s="68"/>
      <c r="AE297" s="68"/>
      <c r="AF297" s="68"/>
      <c r="AG297" s="68"/>
      <c r="AH297" s="68"/>
      <c r="AI297" s="68"/>
    </row>
    <row r="298" spans="1:35" s="7" customFormat="1" ht="39.950000000000003" customHeight="1" thickBot="1" x14ac:dyDescent="0.25">
      <c r="A298" s="50" t="s">
        <v>983</v>
      </c>
      <c r="B298" s="196">
        <v>93008</v>
      </c>
      <c r="C298" s="83" t="s">
        <v>977</v>
      </c>
      <c r="D298" s="161">
        <f>'Orçamento Sintético'!G297</f>
        <v>20.74</v>
      </c>
      <c r="E298" s="181"/>
      <c r="F298" s="179"/>
      <c r="G298" s="180"/>
      <c r="H298" s="181"/>
      <c r="I298" s="179"/>
      <c r="J298" s="180"/>
      <c r="K298" s="207">
        <v>0.5</v>
      </c>
      <c r="L298" s="210">
        <v>0.5</v>
      </c>
      <c r="M298" s="180"/>
      <c r="N298" s="181"/>
      <c r="O298" s="179"/>
      <c r="P298" s="180"/>
      <c r="Q298" s="181"/>
      <c r="R298" s="179"/>
      <c r="S298" s="180"/>
      <c r="T298" s="68"/>
      <c r="U298" s="68"/>
      <c r="V298" s="68"/>
      <c r="W298" s="68"/>
      <c r="X298" s="68"/>
      <c r="Y298" s="68"/>
      <c r="Z298" s="68"/>
      <c r="AA298" s="68"/>
      <c r="AB298" s="68"/>
      <c r="AC298" s="68"/>
      <c r="AD298" s="68"/>
      <c r="AE298" s="68"/>
      <c r="AF298" s="68"/>
      <c r="AG298" s="68"/>
      <c r="AH298" s="68"/>
      <c r="AI298" s="68"/>
    </row>
    <row r="299" spans="1:35" s="9" customFormat="1" ht="30" customHeight="1" thickBot="1" x14ac:dyDescent="0.25">
      <c r="A299" s="60" t="s">
        <v>871</v>
      </c>
      <c r="B299" s="61"/>
      <c r="C299" s="177" t="s">
        <v>142</v>
      </c>
      <c r="D299" s="162">
        <f>SUM(D300:D306)</f>
        <v>1513.2399999999998</v>
      </c>
      <c r="E299" s="286">
        <f>SUM(E300:G300)*$D$300+SUM(E301:G301)*$D$301+SUM(E302:G302)*$D$302+SUM(E303:G303)*$D$303+SUM(E304:G304)*$D$304+SUM(E305:G305)*$D$305+SUM(E306:G306)*$D$306</f>
        <v>0</v>
      </c>
      <c r="F299" s="287"/>
      <c r="G299" s="185">
        <f>E299/$D$299</f>
        <v>0</v>
      </c>
      <c r="H299" s="286">
        <f>SUM(H300:J300)*$D$300+SUM(H301:J301)*$D$301+SUM(H302:J302)*$D$302+SUM(H303:J303)*$D$303+SUM(H304:J304)*$D$304+SUM(H305:J305)*$D$305+SUM(H306:J306)*$D$306</f>
        <v>0</v>
      </c>
      <c r="I299" s="287"/>
      <c r="J299" s="185">
        <f>H299/$D$299</f>
        <v>0</v>
      </c>
      <c r="K299" s="286">
        <f>SUM(K300:M300)*$D$300+SUM(K301:M301)*$D$301+SUM(K302:M302)*$D$302+SUM(K303:M303)*$D$303+SUM(K304:M304)*$D$304+SUM(K305:M305)*$D$305+SUM(K306:M306)*$D$306</f>
        <v>0</v>
      </c>
      <c r="L299" s="287"/>
      <c r="M299" s="185">
        <f>K299/$D$299</f>
        <v>0</v>
      </c>
      <c r="N299" s="286">
        <f>SUM(N300:P300)*$D$300+SUM(N301:P301)*$D$301+SUM(N302:P302)*$D$302+SUM(N303:P303)*$D$303+SUM(N304:P304)*$D$304+SUM(N305:P305)*$D$305+SUM(N306:P306)*$D$306</f>
        <v>0</v>
      </c>
      <c r="O299" s="287"/>
      <c r="P299" s="185">
        <f>N299/$D$299</f>
        <v>0</v>
      </c>
      <c r="Q299" s="288">
        <f>SUM(Q300:S300)*$D$300+SUM(Q301:S301)*$D$301+SUM(Q302:S302)*$D$302+SUM(Q303:S303)*$D$303+SUM(Q304:S304)*$D$304+SUM(Q305:S305)*$D$305+SUM(Q306:S306)*$D$306</f>
        <v>1513.2399999999998</v>
      </c>
      <c r="R299" s="289"/>
      <c r="S299" s="215">
        <f>Q299/$D$299</f>
        <v>1</v>
      </c>
      <c r="T299" s="68"/>
      <c r="U299" s="68"/>
      <c r="V299" s="68"/>
      <c r="W299" s="68"/>
      <c r="X299" s="68"/>
      <c r="Y299" s="68"/>
      <c r="Z299" s="68"/>
      <c r="AA299" s="68"/>
      <c r="AB299" s="68"/>
      <c r="AC299" s="68"/>
      <c r="AD299" s="68"/>
      <c r="AE299" s="68"/>
      <c r="AF299" s="68"/>
      <c r="AG299" s="68"/>
      <c r="AH299" s="68"/>
      <c r="AI299" s="68"/>
    </row>
    <row r="300" spans="1:35" s="7" customFormat="1" ht="60" customHeight="1" x14ac:dyDescent="0.2">
      <c r="A300" s="46" t="s">
        <v>872</v>
      </c>
      <c r="B300" s="191" t="s">
        <v>680</v>
      </c>
      <c r="C300" s="77" t="s">
        <v>681</v>
      </c>
      <c r="D300" s="166">
        <f>'Orçamento Sintético'!G299</f>
        <v>501.85</v>
      </c>
      <c r="E300" s="181"/>
      <c r="F300" s="179"/>
      <c r="G300" s="180"/>
      <c r="H300" s="181"/>
      <c r="I300" s="179"/>
      <c r="J300" s="180"/>
      <c r="K300" s="181"/>
      <c r="L300" s="179"/>
      <c r="M300" s="180"/>
      <c r="N300" s="181"/>
      <c r="O300" s="179"/>
      <c r="P300" s="180"/>
      <c r="Q300" s="181"/>
      <c r="R300" s="210">
        <v>1</v>
      </c>
      <c r="S300" s="180"/>
      <c r="T300" s="68"/>
      <c r="U300" s="68"/>
      <c r="V300" s="68"/>
      <c r="W300" s="68"/>
      <c r="X300" s="68"/>
      <c r="Y300" s="68"/>
      <c r="Z300" s="68"/>
      <c r="AA300" s="68"/>
      <c r="AB300" s="68"/>
      <c r="AC300" s="68"/>
      <c r="AD300" s="68"/>
      <c r="AE300" s="68"/>
      <c r="AF300" s="68"/>
      <c r="AG300" s="68"/>
      <c r="AH300" s="68"/>
      <c r="AI300" s="68"/>
    </row>
    <row r="301" spans="1:35" s="7" customFormat="1" ht="39.950000000000003" customHeight="1" x14ac:dyDescent="0.2">
      <c r="A301" s="46" t="s">
        <v>873</v>
      </c>
      <c r="B301" s="196" t="s">
        <v>682</v>
      </c>
      <c r="C301" s="83" t="s">
        <v>683</v>
      </c>
      <c r="D301" s="166">
        <f>'Orçamento Sintético'!G300</f>
        <v>306.45999999999998</v>
      </c>
      <c r="E301" s="181"/>
      <c r="F301" s="179"/>
      <c r="G301" s="180"/>
      <c r="H301" s="181"/>
      <c r="I301" s="179"/>
      <c r="J301" s="180"/>
      <c r="K301" s="181"/>
      <c r="L301" s="179"/>
      <c r="M301" s="180"/>
      <c r="N301" s="181"/>
      <c r="O301" s="179"/>
      <c r="P301" s="180"/>
      <c r="Q301" s="181"/>
      <c r="R301" s="210">
        <v>1</v>
      </c>
      <c r="S301" s="180"/>
      <c r="T301" s="68"/>
      <c r="U301" s="68"/>
      <c r="V301" s="68"/>
      <c r="W301" s="68"/>
      <c r="X301" s="68"/>
      <c r="Y301" s="68"/>
      <c r="Z301" s="68"/>
      <c r="AA301" s="68"/>
      <c r="AB301" s="68"/>
      <c r="AC301" s="68"/>
      <c r="AD301" s="68"/>
      <c r="AE301" s="68"/>
      <c r="AF301" s="68"/>
      <c r="AG301" s="68"/>
      <c r="AH301" s="68"/>
      <c r="AI301" s="68"/>
    </row>
    <row r="302" spans="1:35" s="7" customFormat="1" ht="39.950000000000003" customHeight="1" x14ac:dyDescent="0.2">
      <c r="A302" s="46" t="s">
        <v>874</v>
      </c>
      <c r="B302" s="107">
        <v>93653</v>
      </c>
      <c r="C302" s="83" t="s">
        <v>684</v>
      </c>
      <c r="D302" s="161">
        <f>'Orçamento Sintético'!G301</f>
        <v>64.819999999999993</v>
      </c>
      <c r="E302" s="181"/>
      <c r="F302" s="179"/>
      <c r="G302" s="180"/>
      <c r="H302" s="181"/>
      <c r="I302" s="179"/>
      <c r="J302" s="180"/>
      <c r="K302" s="181"/>
      <c r="L302" s="179"/>
      <c r="M302" s="180"/>
      <c r="N302" s="181"/>
      <c r="O302" s="179"/>
      <c r="P302" s="180"/>
      <c r="Q302" s="181"/>
      <c r="R302" s="210">
        <v>1</v>
      </c>
      <c r="S302" s="180"/>
      <c r="T302" s="68"/>
      <c r="U302" s="68"/>
      <c r="V302" s="68"/>
      <c r="W302" s="68"/>
      <c r="X302" s="68"/>
      <c r="Y302" s="68"/>
      <c r="Z302" s="68"/>
      <c r="AA302" s="68"/>
      <c r="AB302" s="68"/>
      <c r="AC302" s="68"/>
      <c r="AD302" s="68"/>
      <c r="AE302" s="68"/>
      <c r="AF302" s="68"/>
      <c r="AG302" s="68"/>
      <c r="AH302" s="68"/>
      <c r="AI302" s="68"/>
    </row>
    <row r="303" spans="1:35" s="7" customFormat="1" ht="39.950000000000003" customHeight="1" x14ac:dyDescent="0.2">
      <c r="A303" s="46" t="s">
        <v>875</v>
      </c>
      <c r="B303" s="107">
        <v>93654</v>
      </c>
      <c r="C303" s="83" t="s">
        <v>685</v>
      </c>
      <c r="D303" s="161">
        <f>'Orçamento Sintético'!G302</f>
        <v>29.31</v>
      </c>
      <c r="E303" s="181"/>
      <c r="F303" s="179"/>
      <c r="G303" s="180"/>
      <c r="H303" s="181"/>
      <c r="I303" s="179"/>
      <c r="J303" s="180"/>
      <c r="K303" s="181"/>
      <c r="L303" s="179"/>
      <c r="M303" s="180"/>
      <c r="N303" s="181"/>
      <c r="O303" s="179"/>
      <c r="P303" s="180"/>
      <c r="Q303" s="181"/>
      <c r="R303" s="210">
        <v>1</v>
      </c>
      <c r="S303" s="180"/>
      <c r="T303" s="68"/>
      <c r="U303" s="68"/>
      <c r="V303" s="68"/>
      <c r="W303" s="68"/>
      <c r="X303" s="68"/>
      <c r="Y303" s="68"/>
      <c r="Z303" s="68"/>
      <c r="AA303" s="68"/>
      <c r="AB303" s="68"/>
      <c r="AC303" s="68"/>
      <c r="AD303" s="68"/>
      <c r="AE303" s="68"/>
      <c r="AF303" s="68"/>
      <c r="AG303" s="68"/>
      <c r="AH303" s="68"/>
      <c r="AI303" s="68"/>
    </row>
    <row r="304" spans="1:35" s="7" customFormat="1" ht="39.950000000000003" customHeight="1" x14ac:dyDescent="0.2">
      <c r="A304" s="46" t="s">
        <v>876</v>
      </c>
      <c r="B304" s="107">
        <v>93661</v>
      </c>
      <c r="C304" s="83" t="s">
        <v>686</v>
      </c>
      <c r="D304" s="161">
        <f>'Orçamento Sintético'!G303</f>
        <v>237.3</v>
      </c>
      <c r="E304" s="181"/>
      <c r="F304" s="179"/>
      <c r="G304" s="180"/>
      <c r="H304" s="181"/>
      <c r="I304" s="179"/>
      <c r="J304" s="180"/>
      <c r="K304" s="181"/>
      <c r="L304" s="179"/>
      <c r="M304" s="180"/>
      <c r="N304" s="181"/>
      <c r="O304" s="179"/>
      <c r="P304" s="180"/>
      <c r="Q304" s="181"/>
      <c r="R304" s="210">
        <v>1</v>
      </c>
      <c r="S304" s="180"/>
      <c r="T304" s="68"/>
      <c r="U304" s="68"/>
      <c r="V304" s="68"/>
      <c r="W304" s="68"/>
      <c r="X304" s="68"/>
      <c r="Y304" s="68"/>
      <c r="Z304" s="68"/>
      <c r="AA304" s="68"/>
      <c r="AB304" s="68"/>
      <c r="AC304" s="68"/>
      <c r="AD304" s="68"/>
      <c r="AE304" s="68"/>
      <c r="AF304" s="68"/>
      <c r="AG304" s="68"/>
      <c r="AH304" s="68"/>
      <c r="AI304" s="68"/>
    </row>
    <row r="305" spans="1:35" s="7" customFormat="1" ht="39.950000000000003" customHeight="1" x14ac:dyDescent="0.2">
      <c r="A305" s="46" t="s">
        <v>877</v>
      </c>
      <c r="B305" s="107">
        <v>93662</v>
      </c>
      <c r="C305" s="83" t="s">
        <v>687</v>
      </c>
      <c r="D305" s="161">
        <f>'Orçamento Sintético'!G304</f>
        <v>98.4</v>
      </c>
      <c r="E305" s="181"/>
      <c r="F305" s="179"/>
      <c r="G305" s="180"/>
      <c r="H305" s="181"/>
      <c r="I305" s="179"/>
      <c r="J305" s="180"/>
      <c r="K305" s="181"/>
      <c r="L305" s="179"/>
      <c r="M305" s="180"/>
      <c r="N305" s="181"/>
      <c r="O305" s="179"/>
      <c r="P305" s="180"/>
      <c r="Q305" s="181"/>
      <c r="R305" s="210">
        <v>1</v>
      </c>
      <c r="S305" s="180"/>
      <c r="T305" s="68"/>
      <c r="U305" s="68"/>
      <c r="V305" s="68"/>
      <c r="W305" s="68"/>
      <c r="X305" s="68"/>
      <c r="Y305" s="68"/>
      <c r="Z305" s="68"/>
      <c r="AA305" s="68"/>
      <c r="AB305" s="68"/>
      <c r="AC305" s="68"/>
      <c r="AD305" s="68"/>
      <c r="AE305" s="68"/>
      <c r="AF305" s="68"/>
      <c r="AG305" s="68"/>
      <c r="AH305" s="68"/>
      <c r="AI305" s="68"/>
    </row>
    <row r="306" spans="1:35" s="7" customFormat="1" ht="39.950000000000003" customHeight="1" thickBot="1" x14ac:dyDescent="0.25">
      <c r="A306" s="46" t="s">
        <v>878</v>
      </c>
      <c r="B306" s="196" t="s">
        <v>688</v>
      </c>
      <c r="C306" s="83" t="s">
        <v>689</v>
      </c>
      <c r="D306" s="161">
        <f>'Orçamento Sintético'!G305</f>
        <v>275.10000000000002</v>
      </c>
      <c r="E306" s="181"/>
      <c r="F306" s="179"/>
      <c r="G306" s="180"/>
      <c r="H306" s="181"/>
      <c r="I306" s="179"/>
      <c r="J306" s="180"/>
      <c r="K306" s="181"/>
      <c r="L306" s="179"/>
      <c r="M306" s="180"/>
      <c r="N306" s="181"/>
      <c r="O306" s="179"/>
      <c r="P306" s="180"/>
      <c r="Q306" s="181"/>
      <c r="R306" s="210">
        <v>1</v>
      </c>
      <c r="S306" s="180"/>
      <c r="T306" s="68"/>
      <c r="U306" s="68"/>
      <c r="V306" s="68"/>
      <c r="W306" s="68"/>
      <c r="X306" s="68"/>
      <c r="Y306" s="68"/>
      <c r="Z306" s="68"/>
      <c r="AA306" s="68"/>
      <c r="AB306" s="68"/>
      <c r="AC306" s="68"/>
      <c r="AD306" s="68"/>
      <c r="AE306" s="68"/>
      <c r="AF306" s="68"/>
      <c r="AG306" s="68"/>
      <c r="AH306" s="68"/>
      <c r="AI306" s="68"/>
    </row>
    <row r="307" spans="1:35" s="9" customFormat="1" ht="30" customHeight="1" thickBot="1" x14ac:dyDescent="0.25">
      <c r="A307" s="60" t="s">
        <v>879</v>
      </c>
      <c r="B307" s="61"/>
      <c r="C307" s="177" t="s">
        <v>143</v>
      </c>
      <c r="D307" s="162">
        <f>SUM(D308:D312)</f>
        <v>8208.99</v>
      </c>
      <c r="E307" s="286">
        <f>SUM(E308:G308)*$D$308+SUM(E309:G309)*$D$309+SUM(E310:G310)*$D$310+SUM(E311:G311)*$D$311+SUM(E312:G312)*$D$312</f>
        <v>0</v>
      </c>
      <c r="F307" s="287"/>
      <c r="G307" s="185">
        <f>E307/$D$307</f>
        <v>0</v>
      </c>
      <c r="H307" s="286">
        <f>SUM(H308:J308)*$D$308+SUM(H309:J309)*$D$309+SUM(H310:J310)*$D$310+SUM(H311:J311)*$D$311+SUM(H312:J312)*$D$312</f>
        <v>0</v>
      </c>
      <c r="I307" s="287"/>
      <c r="J307" s="185">
        <f>H307/$D$307</f>
        <v>0</v>
      </c>
      <c r="K307" s="286">
        <f>SUM(K308:M308)*$D$308+SUM(K309:M309)*$D$309+SUM(K310:M310)*$D$310+SUM(K311:M311)*$D$311+SUM(K312:M312)*$D$312</f>
        <v>0</v>
      </c>
      <c r="L307" s="287"/>
      <c r="M307" s="185">
        <f>K307/$D$307</f>
        <v>0</v>
      </c>
      <c r="N307" s="288">
        <f>SUM(N308:P308)*$D$308+SUM(N309:P309)*$D$309+SUM(N310:P310)*$D$310+SUM(N311:P311)*$D$311+SUM(N312:P312)*$D$312</f>
        <v>1264.45</v>
      </c>
      <c r="O307" s="289"/>
      <c r="P307" s="215">
        <f>N307/$D$307</f>
        <v>0.1540323474629644</v>
      </c>
      <c r="Q307" s="288">
        <f>SUM(Q308:S308)*$D$308+SUM(Q309:S309)*$D$309+SUM(Q310:S310)*$D$310+SUM(Q311:S311)*$D$311+SUM(Q312:S312)*$D$312</f>
        <v>6944.5400000000009</v>
      </c>
      <c r="R307" s="289"/>
      <c r="S307" s="215">
        <f>Q307/$D$307</f>
        <v>0.84596765253703576</v>
      </c>
      <c r="T307" s="68"/>
      <c r="U307" s="68"/>
      <c r="V307" s="68"/>
      <c r="W307" s="68"/>
      <c r="X307" s="68"/>
      <c r="Y307" s="68"/>
      <c r="Z307" s="68"/>
      <c r="AA307" s="68"/>
      <c r="AB307" s="68"/>
      <c r="AC307" s="68"/>
      <c r="AD307" s="68"/>
      <c r="AE307" s="68"/>
      <c r="AF307" s="68"/>
      <c r="AG307" s="68"/>
      <c r="AH307" s="68"/>
      <c r="AI307" s="68"/>
    </row>
    <row r="308" spans="1:35" s="7" customFormat="1" ht="69.95" customHeight="1" x14ac:dyDescent="0.2">
      <c r="A308" s="50" t="s">
        <v>880</v>
      </c>
      <c r="B308" s="107" t="s">
        <v>275</v>
      </c>
      <c r="C308" s="83" t="s">
        <v>692</v>
      </c>
      <c r="D308" s="161">
        <f>'Orçamento Sintético'!G307</f>
        <v>1264.45</v>
      </c>
      <c r="E308" s="181"/>
      <c r="F308" s="179"/>
      <c r="G308" s="180"/>
      <c r="H308" s="181"/>
      <c r="I308" s="179"/>
      <c r="J308" s="180"/>
      <c r="K308" s="181"/>
      <c r="L308" s="179"/>
      <c r="M308" s="180"/>
      <c r="N308" s="181"/>
      <c r="O308" s="210">
        <v>1</v>
      </c>
      <c r="P308" s="180"/>
      <c r="Q308" s="181"/>
      <c r="R308" s="179"/>
      <c r="S308" s="180"/>
      <c r="T308" s="68"/>
      <c r="U308" s="68"/>
      <c r="V308" s="68"/>
      <c r="W308" s="68"/>
      <c r="X308" s="68"/>
      <c r="Y308" s="68"/>
      <c r="Z308" s="68"/>
      <c r="AA308" s="68"/>
      <c r="AB308" s="68"/>
      <c r="AC308" s="68"/>
      <c r="AD308" s="68"/>
      <c r="AE308" s="68"/>
      <c r="AF308" s="68"/>
      <c r="AG308" s="68"/>
      <c r="AH308" s="68"/>
      <c r="AI308" s="68"/>
    </row>
    <row r="309" spans="1:35" s="64" customFormat="1" ht="55.5" customHeight="1" x14ac:dyDescent="0.2">
      <c r="A309" s="50" t="s">
        <v>881</v>
      </c>
      <c r="B309" s="196" t="s">
        <v>693</v>
      </c>
      <c r="C309" s="83" t="s">
        <v>694</v>
      </c>
      <c r="D309" s="166">
        <f>'Orçamento Sintético'!G308</f>
        <v>598.70000000000005</v>
      </c>
      <c r="E309" s="181"/>
      <c r="F309" s="179"/>
      <c r="G309" s="180"/>
      <c r="H309" s="181"/>
      <c r="I309" s="179"/>
      <c r="J309" s="180"/>
      <c r="K309" s="181"/>
      <c r="L309" s="179"/>
      <c r="M309" s="180"/>
      <c r="N309" s="181"/>
      <c r="O309" s="179"/>
      <c r="P309" s="180"/>
      <c r="Q309" s="181"/>
      <c r="R309" s="210">
        <v>1</v>
      </c>
      <c r="S309" s="180"/>
      <c r="T309" s="68"/>
      <c r="U309" s="68"/>
      <c r="V309" s="68"/>
      <c r="W309" s="68"/>
      <c r="X309" s="68"/>
      <c r="Y309" s="68"/>
      <c r="Z309" s="68"/>
      <c r="AA309" s="68"/>
      <c r="AB309" s="68"/>
      <c r="AC309" s="68"/>
      <c r="AD309" s="68"/>
      <c r="AE309" s="68"/>
      <c r="AF309" s="68"/>
      <c r="AG309" s="68"/>
      <c r="AH309" s="68"/>
      <c r="AI309" s="68"/>
    </row>
    <row r="310" spans="1:35" s="79" customFormat="1" ht="45.75" customHeight="1" x14ac:dyDescent="0.2">
      <c r="A310" s="50" t="s">
        <v>882</v>
      </c>
      <c r="B310" s="107" t="s">
        <v>698</v>
      </c>
      <c r="C310" s="83" t="s">
        <v>697</v>
      </c>
      <c r="D310" s="166">
        <f>'Orçamento Sintético'!G309</f>
        <v>2209.09</v>
      </c>
      <c r="E310" s="181"/>
      <c r="F310" s="179"/>
      <c r="G310" s="180"/>
      <c r="H310" s="181"/>
      <c r="I310" s="179"/>
      <c r="J310" s="180"/>
      <c r="K310" s="181"/>
      <c r="L310" s="179"/>
      <c r="M310" s="180"/>
      <c r="N310" s="181"/>
      <c r="O310" s="179"/>
      <c r="P310" s="180"/>
      <c r="Q310" s="207">
        <v>1</v>
      </c>
      <c r="R310" s="179"/>
      <c r="S310" s="180"/>
      <c r="T310" s="68"/>
      <c r="U310" s="68"/>
      <c r="V310" s="68"/>
      <c r="W310" s="68"/>
      <c r="X310" s="68"/>
      <c r="Y310" s="68"/>
      <c r="Z310" s="68"/>
      <c r="AA310" s="68"/>
      <c r="AB310" s="68"/>
      <c r="AC310" s="68"/>
      <c r="AD310" s="68"/>
      <c r="AE310" s="68"/>
      <c r="AF310" s="68"/>
      <c r="AG310" s="68"/>
      <c r="AH310" s="68"/>
      <c r="AI310" s="68"/>
    </row>
    <row r="311" spans="1:35" s="79" customFormat="1" ht="45.75" customHeight="1" x14ac:dyDescent="0.2">
      <c r="A311" s="50" t="s">
        <v>883</v>
      </c>
      <c r="B311" s="107" t="s">
        <v>699</v>
      </c>
      <c r="C311" s="83" t="s">
        <v>700</v>
      </c>
      <c r="D311" s="166">
        <f>'Orçamento Sintético'!G310</f>
        <v>3367.23</v>
      </c>
      <c r="E311" s="181"/>
      <c r="F311" s="179"/>
      <c r="G311" s="180"/>
      <c r="H311" s="181"/>
      <c r="I311" s="179"/>
      <c r="J311" s="180"/>
      <c r="K311" s="181"/>
      <c r="L311" s="179"/>
      <c r="M311" s="180"/>
      <c r="N311" s="181"/>
      <c r="O311" s="179"/>
      <c r="P311" s="180"/>
      <c r="Q311" s="181"/>
      <c r="R311" s="210">
        <v>1</v>
      </c>
      <c r="S311" s="180"/>
      <c r="T311" s="68"/>
      <c r="U311" s="68"/>
      <c r="V311" s="68"/>
      <c r="W311" s="68"/>
      <c r="X311" s="68"/>
      <c r="Y311" s="68"/>
      <c r="Z311" s="68"/>
      <c r="AA311" s="68"/>
      <c r="AB311" s="68"/>
      <c r="AC311" s="68"/>
      <c r="AD311" s="68"/>
      <c r="AE311" s="68"/>
      <c r="AF311" s="68"/>
      <c r="AG311" s="68"/>
      <c r="AH311" s="68"/>
      <c r="AI311" s="68"/>
    </row>
    <row r="312" spans="1:35" s="64" customFormat="1" ht="39.950000000000003" customHeight="1" thickBot="1" x14ac:dyDescent="0.25">
      <c r="A312" s="50" t="s">
        <v>884</v>
      </c>
      <c r="B312" s="107">
        <v>97888</v>
      </c>
      <c r="C312" s="83" t="s">
        <v>701</v>
      </c>
      <c r="D312" s="161">
        <f>'Orçamento Sintético'!G311</f>
        <v>769.52</v>
      </c>
      <c r="E312" s="181"/>
      <c r="F312" s="179"/>
      <c r="G312" s="180"/>
      <c r="H312" s="181"/>
      <c r="I312" s="179"/>
      <c r="J312" s="180"/>
      <c r="K312" s="181"/>
      <c r="L312" s="179"/>
      <c r="M312" s="180"/>
      <c r="N312" s="181"/>
      <c r="O312" s="179"/>
      <c r="P312" s="180"/>
      <c r="Q312" s="181"/>
      <c r="R312" s="210">
        <v>1</v>
      </c>
      <c r="S312" s="180"/>
      <c r="T312" s="68"/>
      <c r="U312" s="68"/>
      <c r="V312" s="68"/>
      <c r="W312" s="68"/>
      <c r="X312" s="68"/>
      <c r="Y312" s="68"/>
      <c r="Z312" s="68"/>
      <c r="AA312" s="68"/>
      <c r="AB312" s="68"/>
      <c r="AC312" s="68"/>
      <c r="AD312" s="68"/>
      <c r="AE312" s="68"/>
      <c r="AF312" s="68"/>
      <c r="AG312" s="68"/>
      <c r="AH312" s="68"/>
      <c r="AI312" s="68"/>
    </row>
    <row r="313" spans="1:35" s="9" customFormat="1" ht="30" customHeight="1" thickBot="1" x14ac:dyDescent="0.25">
      <c r="A313" s="60" t="s">
        <v>885</v>
      </c>
      <c r="B313" s="61"/>
      <c r="C313" s="177" t="s">
        <v>144</v>
      </c>
      <c r="D313" s="162">
        <f>SUM(D314:D316)</f>
        <v>573.36</v>
      </c>
      <c r="E313" s="286">
        <f>SUM(E314:G314)*$D$314+SUM(E315:G315)*$D$315+SUM(E316:G316)*$D$316</f>
        <v>0</v>
      </c>
      <c r="F313" s="287"/>
      <c r="G313" s="185">
        <f>E313/$D$313</f>
        <v>0</v>
      </c>
      <c r="H313" s="286">
        <f>SUM(H314:J314)*$D$314+SUM(H315:J315)*$D$315+SUM(H316:J316)*$D$316</f>
        <v>0</v>
      </c>
      <c r="I313" s="287"/>
      <c r="J313" s="185">
        <f>H313/$D$313</f>
        <v>0</v>
      </c>
      <c r="K313" s="286">
        <f>SUM(K314:M314)*$D$314+SUM(K315:M315)*$D$315+SUM(K316:M316)*$D$316</f>
        <v>0</v>
      </c>
      <c r="L313" s="287"/>
      <c r="M313" s="185">
        <f>K313/$D$313</f>
        <v>0</v>
      </c>
      <c r="N313" s="288">
        <f>SUM(N314:P314)*$D$314+SUM(N315:P315)*$D$315+SUM(N316:P316)*$D$316</f>
        <v>573.36</v>
      </c>
      <c r="O313" s="289"/>
      <c r="P313" s="215">
        <f>N313/$D$313</f>
        <v>1</v>
      </c>
      <c r="Q313" s="286">
        <f>SUM(Q314:S314)*$D$314+SUM(Q315:S315)*$D$315+SUM(Q316:S316)*$D$316</f>
        <v>0</v>
      </c>
      <c r="R313" s="287"/>
      <c r="S313" s="185">
        <f>Q313/$D$313</f>
        <v>0</v>
      </c>
      <c r="T313" s="68"/>
      <c r="U313" s="68"/>
      <c r="V313" s="68"/>
      <c r="W313" s="68"/>
      <c r="X313" s="68"/>
      <c r="Y313" s="68"/>
      <c r="Z313" s="68"/>
      <c r="AA313" s="68"/>
      <c r="AB313" s="68"/>
      <c r="AC313" s="68"/>
      <c r="AD313" s="68"/>
      <c r="AE313" s="68"/>
      <c r="AF313" s="68"/>
      <c r="AG313" s="68"/>
      <c r="AH313" s="68"/>
      <c r="AI313" s="68"/>
    </row>
    <row r="314" spans="1:35" s="79" customFormat="1" ht="39.950000000000003" customHeight="1" x14ac:dyDescent="0.2">
      <c r="A314" s="82" t="s">
        <v>886</v>
      </c>
      <c r="B314" s="107">
        <v>96985</v>
      </c>
      <c r="C314" s="83" t="s">
        <v>145</v>
      </c>
      <c r="D314" s="161">
        <f>'Orçamento Sintético'!G313</f>
        <v>152.72999999999999</v>
      </c>
      <c r="E314" s="181"/>
      <c r="F314" s="179"/>
      <c r="G314" s="180"/>
      <c r="H314" s="181"/>
      <c r="I314" s="179"/>
      <c r="J314" s="180"/>
      <c r="K314" s="181"/>
      <c r="L314" s="179"/>
      <c r="M314" s="180"/>
      <c r="N314" s="181"/>
      <c r="O314" s="210">
        <v>1</v>
      </c>
      <c r="P314" s="180"/>
      <c r="Q314" s="181"/>
      <c r="R314" s="179"/>
      <c r="S314" s="180"/>
      <c r="T314" s="68"/>
      <c r="U314" s="68"/>
      <c r="V314" s="68"/>
      <c r="W314" s="68"/>
      <c r="X314" s="68"/>
      <c r="Y314" s="68"/>
      <c r="Z314" s="68"/>
      <c r="AA314" s="68"/>
      <c r="AB314" s="68"/>
      <c r="AC314" s="68"/>
      <c r="AD314" s="68"/>
      <c r="AE314" s="68"/>
      <c r="AF314" s="68"/>
      <c r="AG314" s="68"/>
      <c r="AH314" s="68"/>
      <c r="AI314" s="68"/>
    </row>
    <row r="315" spans="1:35" s="79" customFormat="1" ht="39.950000000000003" customHeight="1" x14ac:dyDescent="0.2">
      <c r="A315" s="82" t="s">
        <v>887</v>
      </c>
      <c r="B315" s="107" t="s">
        <v>276</v>
      </c>
      <c r="C315" s="83" t="s">
        <v>274</v>
      </c>
      <c r="D315" s="161">
        <f>'Orçamento Sintético'!G314</f>
        <v>362.55</v>
      </c>
      <c r="E315" s="181"/>
      <c r="F315" s="179"/>
      <c r="G315" s="180"/>
      <c r="H315" s="181"/>
      <c r="I315" s="179"/>
      <c r="J315" s="180"/>
      <c r="K315" s="181"/>
      <c r="L315" s="179"/>
      <c r="M315" s="180"/>
      <c r="N315" s="181"/>
      <c r="O315" s="210">
        <v>1</v>
      </c>
      <c r="P315" s="180"/>
      <c r="Q315" s="181"/>
      <c r="R315" s="179"/>
      <c r="S315" s="180"/>
      <c r="T315" s="68"/>
      <c r="U315" s="68"/>
      <c r="V315" s="68"/>
      <c r="W315" s="68"/>
      <c r="X315" s="68"/>
      <c r="Y315" s="68"/>
      <c r="Z315" s="68"/>
      <c r="AA315" s="68"/>
      <c r="AB315" s="68"/>
      <c r="AC315" s="68"/>
      <c r="AD315" s="68"/>
      <c r="AE315" s="68"/>
      <c r="AF315" s="68"/>
      <c r="AG315" s="68"/>
      <c r="AH315" s="68"/>
      <c r="AI315" s="68"/>
    </row>
    <row r="316" spans="1:35" s="79" customFormat="1" ht="39.950000000000003" customHeight="1" thickBot="1" x14ac:dyDescent="0.25">
      <c r="A316" s="82" t="s">
        <v>888</v>
      </c>
      <c r="B316" s="107">
        <v>98111</v>
      </c>
      <c r="C316" s="83" t="s">
        <v>277</v>
      </c>
      <c r="D316" s="161">
        <f>'Orçamento Sintético'!G315</f>
        <v>58.08</v>
      </c>
      <c r="E316" s="181"/>
      <c r="F316" s="179"/>
      <c r="G316" s="180"/>
      <c r="H316" s="181"/>
      <c r="I316" s="179"/>
      <c r="J316" s="180"/>
      <c r="K316" s="181"/>
      <c r="L316" s="179"/>
      <c r="M316" s="180"/>
      <c r="N316" s="181"/>
      <c r="O316" s="210">
        <v>1</v>
      </c>
      <c r="P316" s="180"/>
      <c r="Q316" s="181"/>
      <c r="R316" s="179"/>
      <c r="S316" s="180"/>
      <c r="T316" s="68"/>
      <c r="U316" s="68"/>
      <c r="V316" s="68"/>
      <c r="W316" s="68"/>
      <c r="X316" s="68"/>
      <c r="Y316" s="68"/>
      <c r="Z316" s="68"/>
      <c r="AA316" s="68"/>
      <c r="AB316" s="68"/>
      <c r="AC316" s="68"/>
      <c r="AD316" s="68"/>
      <c r="AE316" s="68"/>
      <c r="AF316" s="68"/>
      <c r="AG316" s="68"/>
      <c r="AH316" s="68"/>
      <c r="AI316" s="68"/>
    </row>
    <row r="317" spans="1:35" s="9" customFormat="1" ht="30" customHeight="1" thickBot="1" x14ac:dyDescent="0.25">
      <c r="A317" s="10">
        <v>24</v>
      </c>
      <c r="B317" s="10"/>
      <c r="C317" s="155" t="s">
        <v>154</v>
      </c>
      <c r="D317" s="157">
        <f>SUM(D318:D324)</f>
        <v>5031.91</v>
      </c>
      <c r="E317" s="286">
        <f>SUM(E318:G318)*$D$318+SUM(E319:G319)*$D$319+SUM(E320:G320)*$D$320+SUM(E321:G321)*$D$321+SUM(E322:G322)*$D$322+SUM(E323:G323)*$D$323+SUM(E324:G324)*$D$324</f>
        <v>0</v>
      </c>
      <c r="F317" s="287"/>
      <c r="G317" s="185">
        <f>E317/$D$317</f>
        <v>0</v>
      </c>
      <c r="H317" s="286">
        <f>SUM(H318:J318)*$D$318+SUM(H319:J319)*$D$319+SUM(H320:J320)*$D$320+SUM(H321:J321)*$D$321+SUM(H322:J322)*$D$322+SUM(H323:J323)*$D$323+SUM(H324:J324)*$D$324</f>
        <v>0</v>
      </c>
      <c r="I317" s="287"/>
      <c r="J317" s="185">
        <f>H317/$D$317</f>
        <v>0</v>
      </c>
      <c r="K317" s="282">
        <f>SUM(K318:M318)*$D$318+SUM(K319:M319)*$D$319+SUM(K320:M320)*$D$320+SUM(K321:M321)*$D$321+SUM(K322:M322)*$D$322+SUM(K323:M323)*$D$323+SUM(K324:M324)*$D$324</f>
        <v>3040.66</v>
      </c>
      <c r="L317" s="283"/>
      <c r="M317" s="214">
        <f>K317/$D$317</f>
        <v>0.60427551367174692</v>
      </c>
      <c r="N317" s="286">
        <f>SUM(N318:P318)*$D$318+SUM(N319:P319)*$D$319+SUM(N320:P320)*$D$320+SUM(N321:P321)*$D$321+SUM(N322:P322)*$D$322+SUM(N323:P323)*$D$323+SUM(N324:P324)*$D$324</f>
        <v>0</v>
      </c>
      <c r="O317" s="287"/>
      <c r="P317" s="185">
        <f>N317/$D$317</f>
        <v>0</v>
      </c>
      <c r="Q317" s="282">
        <f>SUM(Q318:S318)*$D$318+SUM(Q319:S319)*$D$319+SUM(Q320:S320)*$D$320+SUM(Q321:S321)*$D$321+SUM(Q322:S322)*$D$322+SUM(Q323:S323)*$D$323+SUM(Q324:S324)*$D$324</f>
        <v>1991.25</v>
      </c>
      <c r="R317" s="283"/>
      <c r="S317" s="214">
        <f>Q317/$D$317</f>
        <v>0.39572448632825308</v>
      </c>
      <c r="T317" s="68"/>
      <c r="U317" s="247">
        <f>E317+H317+K317+N317+Q317</f>
        <v>5031.91</v>
      </c>
      <c r="V317" s="68"/>
      <c r="W317" s="68"/>
      <c r="X317" s="68"/>
      <c r="Y317" s="68"/>
      <c r="Z317" s="68"/>
      <c r="AA317" s="68"/>
      <c r="AB317" s="68"/>
      <c r="AC317" s="68"/>
      <c r="AD317" s="68"/>
      <c r="AE317" s="68"/>
      <c r="AF317" s="68"/>
      <c r="AG317" s="68"/>
      <c r="AH317" s="68"/>
      <c r="AI317" s="68"/>
    </row>
    <row r="318" spans="1:35" s="7" customFormat="1" ht="45" customHeight="1" x14ac:dyDescent="0.2">
      <c r="A318" s="50" t="s">
        <v>664</v>
      </c>
      <c r="B318" s="107" t="s">
        <v>1019</v>
      </c>
      <c r="C318" s="83" t="s">
        <v>1020</v>
      </c>
      <c r="D318" s="161">
        <f>'Orçamento Sintético'!G317</f>
        <v>335.23</v>
      </c>
      <c r="E318" s="181"/>
      <c r="F318" s="179"/>
      <c r="G318" s="180"/>
      <c r="H318" s="181"/>
      <c r="I318" s="179"/>
      <c r="J318" s="180"/>
      <c r="K318" s="181"/>
      <c r="L318" s="179"/>
      <c r="M318" s="213">
        <v>1</v>
      </c>
      <c r="N318" s="181"/>
      <c r="O318" s="179"/>
      <c r="P318" s="180"/>
      <c r="Q318" s="181"/>
      <c r="R318" s="179"/>
      <c r="S318" s="180"/>
      <c r="T318" s="68"/>
      <c r="U318" s="68"/>
      <c r="V318" s="68"/>
      <c r="W318" s="68"/>
      <c r="X318" s="68"/>
      <c r="Y318" s="68"/>
      <c r="Z318" s="68"/>
      <c r="AA318" s="68"/>
      <c r="AB318" s="68"/>
      <c r="AC318" s="68"/>
      <c r="AD318" s="68"/>
      <c r="AE318" s="68"/>
      <c r="AF318" s="68"/>
      <c r="AG318" s="68"/>
      <c r="AH318" s="68"/>
      <c r="AI318" s="68"/>
    </row>
    <row r="319" spans="1:35" s="7" customFormat="1" ht="45" customHeight="1" x14ac:dyDescent="0.2">
      <c r="A319" s="50" t="s">
        <v>665</v>
      </c>
      <c r="B319" s="196" t="s">
        <v>155</v>
      </c>
      <c r="C319" s="77" t="s">
        <v>711</v>
      </c>
      <c r="D319" s="161">
        <f>'Orçamento Sintético'!G318</f>
        <v>2458.62</v>
      </c>
      <c r="E319" s="181"/>
      <c r="F319" s="179"/>
      <c r="G319" s="180"/>
      <c r="H319" s="181"/>
      <c r="I319" s="179"/>
      <c r="J319" s="180"/>
      <c r="K319" s="181"/>
      <c r="L319" s="179"/>
      <c r="M319" s="213">
        <v>1</v>
      </c>
      <c r="N319" s="181"/>
      <c r="O319" s="179"/>
      <c r="P319" s="180"/>
      <c r="Q319" s="181"/>
      <c r="R319" s="179"/>
      <c r="S319" s="180"/>
      <c r="T319" s="68"/>
      <c r="U319" s="68"/>
      <c r="V319" s="68"/>
      <c r="W319" s="68"/>
      <c r="X319" s="68"/>
      <c r="Y319" s="68"/>
      <c r="Z319" s="68"/>
      <c r="AA319" s="68"/>
      <c r="AB319" s="68"/>
      <c r="AC319" s="68"/>
      <c r="AD319" s="68"/>
      <c r="AE319" s="68"/>
      <c r="AF319" s="68"/>
      <c r="AG319" s="68"/>
      <c r="AH319" s="68"/>
      <c r="AI319" s="68"/>
    </row>
    <row r="320" spans="1:35" s="7" customFormat="1" ht="45" customHeight="1" x14ac:dyDescent="0.2">
      <c r="A320" s="50" t="s">
        <v>666</v>
      </c>
      <c r="B320" s="196" t="s">
        <v>156</v>
      </c>
      <c r="C320" s="93" t="s">
        <v>710</v>
      </c>
      <c r="D320" s="161">
        <f>'Orçamento Sintético'!G319</f>
        <v>493.62</v>
      </c>
      <c r="E320" s="181"/>
      <c r="F320" s="179"/>
      <c r="G320" s="180"/>
      <c r="H320" s="181"/>
      <c r="I320" s="179"/>
      <c r="J320" s="180"/>
      <c r="K320" s="181"/>
      <c r="L320" s="179"/>
      <c r="M320" s="213">
        <v>0.5</v>
      </c>
      <c r="N320" s="181"/>
      <c r="O320" s="179"/>
      <c r="P320" s="180"/>
      <c r="Q320" s="207">
        <v>0.5</v>
      </c>
      <c r="R320" s="179"/>
      <c r="S320" s="180"/>
      <c r="T320" s="68"/>
      <c r="U320" s="68"/>
      <c r="V320" s="68"/>
      <c r="W320" s="68"/>
      <c r="X320" s="68"/>
      <c r="Y320" s="68"/>
      <c r="Z320" s="68"/>
      <c r="AA320" s="68"/>
      <c r="AB320" s="68"/>
      <c r="AC320" s="68"/>
      <c r="AD320" s="68"/>
      <c r="AE320" s="68"/>
      <c r="AF320" s="68"/>
      <c r="AG320" s="68"/>
      <c r="AH320" s="68"/>
      <c r="AI320" s="68"/>
    </row>
    <row r="321" spans="1:35" s="7" customFormat="1" ht="45" customHeight="1" x14ac:dyDescent="0.2">
      <c r="A321" s="50" t="s">
        <v>672</v>
      </c>
      <c r="B321" s="132">
        <v>98302</v>
      </c>
      <c r="C321" s="95" t="s">
        <v>291</v>
      </c>
      <c r="D321" s="161">
        <f>'Orçamento Sintético'!G320</f>
        <v>503.9</v>
      </c>
      <c r="E321" s="181"/>
      <c r="F321" s="179"/>
      <c r="G321" s="180"/>
      <c r="H321" s="181"/>
      <c r="I321" s="179"/>
      <c r="J321" s="180"/>
      <c r="K321" s="181"/>
      <c r="L321" s="179"/>
      <c r="M321" s="180"/>
      <c r="N321" s="181"/>
      <c r="O321" s="179"/>
      <c r="P321" s="180"/>
      <c r="Q321" s="207">
        <v>1</v>
      </c>
      <c r="R321" s="179"/>
      <c r="S321" s="180"/>
      <c r="T321" s="68"/>
      <c r="U321" s="68"/>
      <c r="V321" s="68"/>
      <c r="W321" s="68"/>
      <c r="X321" s="68"/>
      <c r="Y321" s="68"/>
      <c r="Z321" s="68"/>
      <c r="AA321" s="68"/>
      <c r="AB321" s="68"/>
      <c r="AC321" s="68"/>
      <c r="AD321" s="68"/>
      <c r="AE321" s="68"/>
      <c r="AF321" s="68"/>
      <c r="AG321" s="68"/>
      <c r="AH321" s="68"/>
      <c r="AI321" s="68"/>
    </row>
    <row r="322" spans="1:35" s="7" customFormat="1" ht="35.1" customHeight="1" x14ac:dyDescent="0.2">
      <c r="A322" s="50" t="s">
        <v>675</v>
      </c>
      <c r="B322" s="196" t="s">
        <v>715</v>
      </c>
      <c r="C322" s="95" t="s">
        <v>714</v>
      </c>
      <c r="D322" s="161">
        <f>'Orçamento Sintético'!G321</f>
        <v>352.26</v>
      </c>
      <c r="E322" s="181"/>
      <c r="F322" s="179"/>
      <c r="G322" s="180"/>
      <c r="H322" s="181"/>
      <c r="I322" s="179"/>
      <c r="J322" s="180"/>
      <c r="K322" s="181"/>
      <c r="L322" s="179"/>
      <c r="M322" s="180"/>
      <c r="N322" s="181"/>
      <c r="O322" s="179"/>
      <c r="P322" s="180"/>
      <c r="Q322" s="207">
        <v>1</v>
      </c>
      <c r="R322" s="179"/>
      <c r="S322" s="180"/>
      <c r="T322" s="68"/>
      <c r="U322" s="68"/>
      <c r="V322" s="68"/>
      <c r="W322" s="68"/>
      <c r="X322" s="68"/>
      <c r="Y322" s="68"/>
      <c r="Z322" s="68"/>
      <c r="AA322" s="68"/>
      <c r="AB322" s="68"/>
      <c r="AC322" s="68"/>
      <c r="AD322" s="68"/>
      <c r="AE322" s="68"/>
      <c r="AF322" s="68"/>
      <c r="AG322" s="68"/>
      <c r="AH322" s="68"/>
      <c r="AI322" s="68"/>
    </row>
    <row r="323" spans="1:35" s="7" customFormat="1" ht="45" customHeight="1" x14ac:dyDescent="0.2">
      <c r="A323" s="50" t="s">
        <v>678</v>
      </c>
      <c r="B323" s="196">
        <v>93008</v>
      </c>
      <c r="C323" s="83" t="s">
        <v>353</v>
      </c>
      <c r="D323" s="161">
        <f>'Orçamento Sintético'!G322</f>
        <v>10.37</v>
      </c>
      <c r="E323" s="181"/>
      <c r="F323" s="179"/>
      <c r="G323" s="180"/>
      <c r="H323" s="181"/>
      <c r="I323" s="179"/>
      <c r="J323" s="180"/>
      <c r="K323" s="181"/>
      <c r="L323" s="179"/>
      <c r="M323" s="180"/>
      <c r="N323" s="181"/>
      <c r="O323" s="179"/>
      <c r="P323" s="180"/>
      <c r="Q323" s="207">
        <v>1</v>
      </c>
      <c r="R323" s="179"/>
      <c r="S323" s="180"/>
      <c r="T323" s="68"/>
      <c r="U323" s="68"/>
      <c r="V323" s="68"/>
      <c r="W323" s="68"/>
      <c r="X323" s="68"/>
      <c r="Y323" s="68"/>
      <c r="Z323" s="68"/>
      <c r="AA323" s="68"/>
      <c r="AB323" s="68"/>
      <c r="AC323" s="68"/>
      <c r="AD323" s="68"/>
      <c r="AE323" s="68"/>
      <c r="AF323" s="68"/>
      <c r="AG323" s="68"/>
      <c r="AH323" s="68"/>
      <c r="AI323" s="68"/>
    </row>
    <row r="324" spans="1:35" s="101" customFormat="1" ht="45" customHeight="1" thickBot="1" x14ac:dyDescent="0.25">
      <c r="A324" s="50" t="s">
        <v>679</v>
      </c>
      <c r="B324" s="132" t="s">
        <v>157</v>
      </c>
      <c r="C324" s="95" t="s">
        <v>158</v>
      </c>
      <c r="D324" s="161">
        <f>'Orçamento Sintético'!G323</f>
        <v>877.91</v>
      </c>
      <c r="E324" s="181"/>
      <c r="F324" s="179"/>
      <c r="G324" s="180"/>
      <c r="H324" s="181"/>
      <c r="I324" s="179"/>
      <c r="J324" s="180"/>
      <c r="K324" s="181"/>
      <c r="L324" s="179"/>
      <c r="M324" s="180"/>
      <c r="N324" s="181"/>
      <c r="O324" s="179"/>
      <c r="P324" s="180"/>
      <c r="Q324" s="207">
        <v>1</v>
      </c>
      <c r="R324" s="179"/>
      <c r="S324" s="180"/>
      <c r="T324" s="68"/>
      <c r="U324" s="68"/>
      <c r="V324" s="68"/>
      <c r="W324" s="68"/>
      <c r="X324" s="68"/>
      <c r="Y324" s="68"/>
      <c r="Z324" s="68"/>
      <c r="AA324" s="68"/>
      <c r="AB324" s="68"/>
      <c r="AC324" s="68"/>
      <c r="AD324" s="68"/>
      <c r="AE324" s="68"/>
      <c r="AF324" s="68"/>
      <c r="AG324" s="68"/>
      <c r="AH324" s="68"/>
      <c r="AI324" s="68"/>
    </row>
    <row r="325" spans="1:35" s="9" customFormat="1" ht="30" customHeight="1" thickBot="1" x14ac:dyDescent="0.25">
      <c r="A325" s="10">
        <v>25</v>
      </c>
      <c r="B325" s="10"/>
      <c r="C325" s="155" t="s">
        <v>159</v>
      </c>
      <c r="D325" s="157">
        <f>SUM(D326:D334)</f>
        <v>1368.79</v>
      </c>
      <c r="E325" s="286">
        <f>SUM(E326:G326)*$D$326+SUM(E327:G327)*$D$327+SUM(E328:G328)*$D$328+SUM(E329:G329)*$D$329+SUM(E330:G330)*$D$330+SUM(E331:G331)*$D$331+SUM(E332:G332)*$D$332+SUM(E333:G333)*$D$333+SUM(E334:G334)*$D$334</f>
        <v>0</v>
      </c>
      <c r="F325" s="287"/>
      <c r="G325" s="185">
        <f>E325/$D$325</f>
        <v>0</v>
      </c>
      <c r="H325" s="286">
        <f>SUM(H326:J326)*$D$326+SUM(H327:J327)*$D$327+SUM(H328:J328)*$D$328+SUM(H329:J329)*$D$329+SUM(H330:J330)*$D$330+SUM(H331:J331)*$D$331+SUM(H332:J332)*$D$332+SUM(H333:J333)*$D$333+SUM(H334:J334)*$D$334</f>
        <v>0</v>
      </c>
      <c r="I325" s="287"/>
      <c r="J325" s="185">
        <f>H325/$D$325</f>
        <v>0</v>
      </c>
      <c r="K325" s="282">
        <f>SUM(K326:M326)*$D$326+SUM(K327:M327)*$D$327+SUM(K328:M328)*$D$328+SUM(K329:M329)*$D$329+SUM(K330:M330)*$D$330+SUM(K331:M331)*$D$331+SUM(K332:M332)*$D$332+SUM(K333:M333)*$D$333+SUM(K334:M334)*$D$334</f>
        <v>127.1</v>
      </c>
      <c r="L325" s="283"/>
      <c r="M325" s="214">
        <f>K325/$D$325</f>
        <v>9.2855733896361023E-2</v>
      </c>
      <c r="N325" s="282">
        <f>SUM(N326:P326)*$D$326+SUM(N327:P327)*$D$327+SUM(N328:P328)*$D$328+SUM(N329:P329)*$D$329+SUM(N330:P330)*$D$330+SUM(N331:P331)*$D$331+SUM(N332:P332)*$D$332+SUM(N333:P333)*$D$333+SUM(N334:P334)*$D$334</f>
        <v>371.73</v>
      </c>
      <c r="O325" s="283"/>
      <c r="P325" s="214">
        <f>N325/$D$325</f>
        <v>0.27157562518720918</v>
      </c>
      <c r="Q325" s="282">
        <f>SUM(Q326:S326)*$D$326+SUM(Q327:S327)*$D$327+SUM(Q328:S328)*$D$328+SUM(Q329:S329)*$D$329+SUM(Q330:S330)*$D$330+SUM(Q331:S331)*$D$331+SUM(Q332:S332)*$D$332+SUM(Q333:S333)*$D$333+SUM(Q334:S334)*$D$334</f>
        <v>869.96</v>
      </c>
      <c r="R325" s="283"/>
      <c r="S325" s="214">
        <f>Q325/$D$325</f>
        <v>0.63556864091642984</v>
      </c>
      <c r="T325" s="68"/>
      <c r="U325" s="247">
        <f>E325+H325+K325+N325+Q325</f>
        <v>1368.79</v>
      </c>
      <c r="V325" s="68"/>
      <c r="W325" s="68"/>
      <c r="X325" s="68"/>
      <c r="Y325" s="68"/>
      <c r="Z325" s="68"/>
      <c r="AA325" s="68"/>
      <c r="AB325" s="68"/>
      <c r="AC325" s="68"/>
      <c r="AD325" s="68"/>
      <c r="AE325" s="68"/>
      <c r="AF325" s="68"/>
      <c r="AG325" s="68"/>
      <c r="AH325" s="68"/>
      <c r="AI325" s="68"/>
    </row>
    <row r="326" spans="1:35" s="7" customFormat="1" ht="60" customHeight="1" x14ac:dyDescent="0.2">
      <c r="A326" s="46" t="s">
        <v>702</v>
      </c>
      <c r="B326" s="132" t="s">
        <v>160</v>
      </c>
      <c r="C326" s="143" t="s">
        <v>352</v>
      </c>
      <c r="D326" s="165">
        <f>'Orçamento Sintético'!G325</f>
        <v>254.2</v>
      </c>
      <c r="E326" s="181"/>
      <c r="F326" s="179"/>
      <c r="G326" s="180"/>
      <c r="H326" s="181"/>
      <c r="I326" s="179"/>
      <c r="J326" s="180"/>
      <c r="K326" s="181"/>
      <c r="L326" s="179"/>
      <c r="M326" s="213">
        <v>0.5</v>
      </c>
      <c r="N326" s="181"/>
      <c r="O326" s="179"/>
      <c r="P326" s="180"/>
      <c r="Q326" s="207">
        <v>0.5</v>
      </c>
      <c r="R326" s="179"/>
      <c r="S326" s="180"/>
      <c r="T326" s="68"/>
      <c r="U326" s="68"/>
      <c r="V326" s="68"/>
      <c r="W326" s="68"/>
      <c r="X326" s="68"/>
      <c r="Y326" s="68"/>
      <c r="Z326" s="68"/>
      <c r="AA326" s="68"/>
      <c r="AB326" s="68"/>
      <c r="AC326" s="68"/>
      <c r="AD326" s="68"/>
      <c r="AE326" s="68"/>
      <c r="AF326" s="68"/>
      <c r="AG326" s="68"/>
      <c r="AH326" s="68"/>
      <c r="AI326" s="68"/>
    </row>
    <row r="327" spans="1:35" s="7" customFormat="1" ht="60" customHeight="1" x14ac:dyDescent="0.2">
      <c r="A327" s="46" t="s">
        <v>703</v>
      </c>
      <c r="B327" s="191">
        <v>100560</v>
      </c>
      <c r="C327" s="77" t="s">
        <v>283</v>
      </c>
      <c r="D327" s="166">
        <f>'Orçamento Sintético'!G326</f>
        <v>71.89</v>
      </c>
      <c r="E327" s="181"/>
      <c r="F327" s="179"/>
      <c r="G327" s="180"/>
      <c r="H327" s="181"/>
      <c r="I327" s="179"/>
      <c r="J327" s="180"/>
      <c r="K327" s="181"/>
      <c r="L327" s="179"/>
      <c r="M327" s="180"/>
      <c r="N327" s="181"/>
      <c r="O327" s="179"/>
      <c r="P327" s="180"/>
      <c r="Q327" s="207">
        <v>1</v>
      </c>
      <c r="R327" s="179"/>
      <c r="S327" s="180"/>
      <c r="T327" s="68"/>
      <c r="U327" s="68"/>
      <c r="V327" s="68"/>
      <c r="W327" s="68"/>
      <c r="X327" s="68"/>
      <c r="Y327" s="68"/>
      <c r="Z327" s="68"/>
      <c r="AA327" s="68"/>
      <c r="AB327" s="68"/>
      <c r="AC327" s="68"/>
      <c r="AD327" s="68"/>
      <c r="AE327" s="68"/>
      <c r="AF327" s="68"/>
      <c r="AG327" s="68"/>
      <c r="AH327" s="68"/>
      <c r="AI327" s="68"/>
    </row>
    <row r="328" spans="1:35" s="79" customFormat="1" ht="39.950000000000003" customHeight="1" x14ac:dyDescent="0.2">
      <c r="A328" s="46" t="s">
        <v>704</v>
      </c>
      <c r="B328" s="132" t="s">
        <v>282</v>
      </c>
      <c r="C328" s="83" t="s">
        <v>290</v>
      </c>
      <c r="D328" s="166">
        <f>'Orçamento Sintético'!G327</f>
        <v>242.78</v>
      </c>
      <c r="E328" s="181"/>
      <c r="F328" s="179"/>
      <c r="G328" s="180"/>
      <c r="H328" s="181"/>
      <c r="I328" s="179"/>
      <c r="J328" s="180"/>
      <c r="K328" s="181"/>
      <c r="L328" s="179"/>
      <c r="M328" s="180"/>
      <c r="N328" s="181"/>
      <c r="O328" s="179"/>
      <c r="P328" s="180"/>
      <c r="Q328" s="207">
        <v>1</v>
      </c>
      <c r="R328" s="179"/>
      <c r="S328" s="180"/>
      <c r="T328" s="68"/>
      <c r="U328" s="68"/>
      <c r="V328" s="68"/>
      <c r="W328" s="68"/>
      <c r="X328" s="68"/>
      <c r="Y328" s="68"/>
      <c r="Z328" s="68"/>
      <c r="AA328" s="68"/>
      <c r="AB328" s="68"/>
      <c r="AC328" s="68"/>
      <c r="AD328" s="68"/>
      <c r="AE328" s="68"/>
      <c r="AF328" s="68"/>
      <c r="AG328" s="68"/>
      <c r="AH328" s="68"/>
      <c r="AI328" s="68"/>
    </row>
    <row r="329" spans="1:35" s="79" customFormat="1" ht="39.950000000000003" customHeight="1" x14ac:dyDescent="0.2">
      <c r="A329" s="46" t="s">
        <v>705</v>
      </c>
      <c r="B329" s="196" t="s">
        <v>284</v>
      </c>
      <c r="C329" s="83" t="s">
        <v>285</v>
      </c>
      <c r="D329" s="166">
        <f>'Orçamento Sintético'!G328</f>
        <v>190.13</v>
      </c>
      <c r="E329" s="181"/>
      <c r="F329" s="179"/>
      <c r="G329" s="180"/>
      <c r="H329" s="181"/>
      <c r="I329" s="179"/>
      <c r="J329" s="180"/>
      <c r="K329" s="181"/>
      <c r="L329" s="179"/>
      <c r="M329" s="180"/>
      <c r="N329" s="181"/>
      <c r="O329" s="210">
        <v>1</v>
      </c>
      <c r="P329" s="180"/>
      <c r="Q329" s="181"/>
      <c r="R329" s="179"/>
      <c r="S329" s="180"/>
      <c r="T329" s="68"/>
      <c r="U329" s="68"/>
      <c r="V329" s="68"/>
      <c r="W329" s="68"/>
      <c r="X329" s="68"/>
      <c r="Y329" s="68"/>
      <c r="Z329" s="68"/>
      <c r="AA329" s="68"/>
      <c r="AB329" s="68"/>
      <c r="AC329" s="68"/>
      <c r="AD329" s="68"/>
      <c r="AE329" s="68"/>
      <c r="AF329" s="68"/>
      <c r="AG329" s="68"/>
      <c r="AH329" s="68"/>
      <c r="AI329" s="68"/>
    </row>
    <row r="330" spans="1:35" s="79" customFormat="1" ht="39.950000000000003" customHeight="1" x14ac:dyDescent="0.2">
      <c r="A330" s="46" t="s">
        <v>706</v>
      </c>
      <c r="B330" s="196">
        <v>84798</v>
      </c>
      <c r="C330" s="83" t="s">
        <v>286</v>
      </c>
      <c r="D330" s="166">
        <f>'Orçamento Sintético'!G329</f>
        <v>258.98</v>
      </c>
      <c r="E330" s="181"/>
      <c r="F330" s="179"/>
      <c r="G330" s="180"/>
      <c r="H330" s="181"/>
      <c r="I330" s="179"/>
      <c r="J330" s="180"/>
      <c r="K330" s="181"/>
      <c r="L330" s="179"/>
      <c r="M330" s="180"/>
      <c r="N330" s="181"/>
      <c r="O330" s="179"/>
      <c r="P330" s="180"/>
      <c r="Q330" s="207">
        <v>1</v>
      </c>
      <c r="R330" s="179"/>
      <c r="S330" s="180"/>
      <c r="T330" s="68"/>
      <c r="U330" s="68"/>
      <c r="V330" s="68"/>
      <c r="W330" s="68"/>
      <c r="X330" s="68"/>
      <c r="Y330" s="68"/>
      <c r="Z330" s="68"/>
      <c r="AA330" s="68"/>
      <c r="AB330" s="68"/>
      <c r="AC330" s="68"/>
      <c r="AD330" s="68"/>
      <c r="AE330" s="68"/>
      <c r="AF330" s="68"/>
      <c r="AG330" s="68"/>
      <c r="AH330" s="68"/>
      <c r="AI330" s="68"/>
    </row>
    <row r="331" spans="1:35" s="79" customFormat="1" ht="39.950000000000003" customHeight="1" x14ac:dyDescent="0.2">
      <c r="A331" s="46" t="s">
        <v>707</v>
      </c>
      <c r="B331" s="196">
        <v>91871</v>
      </c>
      <c r="C331" s="145" t="s">
        <v>287</v>
      </c>
      <c r="D331" s="166">
        <f>'Orçamento Sintético'!G330</f>
        <v>181.6</v>
      </c>
      <c r="E331" s="181"/>
      <c r="F331" s="179"/>
      <c r="G331" s="180"/>
      <c r="H331" s="181"/>
      <c r="I331" s="179"/>
      <c r="J331" s="180"/>
      <c r="K331" s="181"/>
      <c r="L331" s="179"/>
      <c r="M331" s="180"/>
      <c r="N331" s="181"/>
      <c r="O331" s="210">
        <v>1</v>
      </c>
      <c r="P331" s="180"/>
      <c r="Q331" s="181"/>
      <c r="R331" s="179"/>
      <c r="S331" s="180"/>
      <c r="T331" s="68"/>
      <c r="U331" s="68"/>
      <c r="V331" s="68"/>
      <c r="W331" s="68"/>
      <c r="X331" s="68"/>
      <c r="Y331" s="68"/>
      <c r="Z331" s="68"/>
      <c r="AA331" s="68"/>
      <c r="AB331" s="68"/>
      <c r="AC331" s="68"/>
      <c r="AD331" s="68"/>
      <c r="AE331" s="68"/>
      <c r="AF331" s="68"/>
      <c r="AG331" s="68"/>
      <c r="AH331" s="68"/>
      <c r="AI331" s="68"/>
    </row>
    <row r="332" spans="1:35" s="79" customFormat="1" ht="39.950000000000003" customHeight="1" x14ac:dyDescent="0.2">
      <c r="A332" s="46" t="s">
        <v>708</v>
      </c>
      <c r="B332" s="196">
        <v>98261</v>
      </c>
      <c r="C332" s="83" t="s">
        <v>288</v>
      </c>
      <c r="D332" s="166">
        <f>'Orçamento Sintético'!G331</f>
        <v>56</v>
      </c>
      <c r="E332" s="181"/>
      <c r="F332" s="179"/>
      <c r="G332" s="180"/>
      <c r="H332" s="181"/>
      <c r="I332" s="179"/>
      <c r="J332" s="180"/>
      <c r="K332" s="181"/>
      <c r="L332" s="179"/>
      <c r="M332" s="180"/>
      <c r="N332" s="181"/>
      <c r="O332" s="179"/>
      <c r="P332" s="180"/>
      <c r="Q332" s="207">
        <v>1</v>
      </c>
      <c r="R332" s="179"/>
      <c r="S332" s="180"/>
      <c r="T332" s="68"/>
      <c r="U332" s="68"/>
      <c r="V332" s="68"/>
      <c r="W332" s="68"/>
      <c r="X332" s="68"/>
      <c r="Y332" s="68"/>
      <c r="Z332" s="68"/>
      <c r="AA332" s="68"/>
      <c r="AB332" s="68"/>
      <c r="AC332" s="68"/>
      <c r="AD332" s="68"/>
      <c r="AE332" s="68"/>
      <c r="AF332" s="68"/>
      <c r="AG332" s="68"/>
      <c r="AH332" s="68"/>
      <c r="AI332" s="68"/>
    </row>
    <row r="333" spans="1:35" s="79" customFormat="1" ht="39.950000000000003" customHeight="1" x14ac:dyDescent="0.2">
      <c r="A333" s="46" t="s">
        <v>709</v>
      </c>
      <c r="B333" s="196">
        <v>93358</v>
      </c>
      <c r="C333" s="83" t="s">
        <v>360</v>
      </c>
      <c r="D333" s="166">
        <f>'Orçamento Sintético'!G332</f>
        <v>70.48</v>
      </c>
      <c r="E333" s="181"/>
      <c r="F333" s="179"/>
      <c r="G333" s="180"/>
      <c r="H333" s="181"/>
      <c r="I333" s="179"/>
      <c r="J333" s="180"/>
      <c r="K333" s="181"/>
      <c r="L333" s="179"/>
      <c r="M333" s="180"/>
      <c r="N333" s="181"/>
      <c r="O333" s="179"/>
      <c r="P333" s="180"/>
      <c r="Q333" s="207">
        <v>1</v>
      </c>
      <c r="R333" s="179"/>
      <c r="S333" s="180"/>
      <c r="T333" s="68"/>
      <c r="U333" s="68"/>
      <c r="V333" s="68"/>
      <c r="W333" s="68"/>
      <c r="X333" s="68"/>
      <c r="Y333" s="68"/>
      <c r="Z333" s="68"/>
      <c r="AA333" s="68"/>
      <c r="AB333" s="68"/>
      <c r="AC333" s="68"/>
      <c r="AD333" s="68"/>
      <c r="AE333" s="68"/>
      <c r="AF333" s="68"/>
      <c r="AG333" s="68"/>
      <c r="AH333" s="68"/>
      <c r="AI333" s="68"/>
    </row>
    <row r="334" spans="1:35" s="79" customFormat="1" ht="39.950000000000003" customHeight="1" thickBot="1" x14ac:dyDescent="0.25">
      <c r="A334" s="46" t="s">
        <v>716</v>
      </c>
      <c r="B334" s="196">
        <v>96995</v>
      </c>
      <c r="C334" s="83" t="s">
        <v>289</v>
      </c>
      <c r="D334" s="166">
        <f>'Orçamento Sintético'!G333</f>
        <v>42.73</v>
      </c>
      <c r="E334" s="181"/>
      <c r="F334" s="179"/>
      <c r="G334" s="180"/>
      <c r="H334" s="181"/>
      <c r="I334" s="179"/>
      <c r="J334" s="180"/>
      <c r="K334" s="181"/>
      <c r="L334" s="179"/>
      <c r="M334" s="180"/>
      <c r="N334" s="181"/>
      <c r="O334" s="179"/>
      <c r="P334" s="180"/>
      <c r="Q334" s="207">
        <v>1</v>
      </c>
      <c r="R334" s="179"/>
      <c r="S334" s="180"/>
      <c r="T334" s="68"/>
      <c r="U334" s="68"/>
      <c r="V334" s="68"/>
      <c r="W334" s="68"/>
      <c r="X334" s="68"/>
      <c r="Y334" s="68"/>
      <c r="Z334" s="68"/>
      <c r="AA334" s="68"/>
      <c r="AB334" s="68"/>
      <c r="AC334" s="68"/>
      <c r="AD334" s="68"/>
      <c r="AE334" s="68"/>
      <c r="AF334" s="68"/>
      <c r="AG334" s="68"/>
      <c r="AH334" s="68"/>
      <c r="AI334" s="68"/>
    </row>
    <row r="335" spans="1:35" s="9" customFormat="1" ht="30" customHeight="1" thickBot="1" x14ac:dyDescent="0.25">
      <c r="A335" s="10">
        <v>26</v>
      </c>
      <c r="B335" s="10"/>
      <c r="C335" s="155" t="s">
        <v>166</v>
      </c>
      <c r="D335" s="157">
        <f>SUM(D336:D337)</f>
        <v>6000.82</v>
      </c>
      <c r="E335" s="286">
        <f>SUM(E336:G336)*$D$336+SUM(E337:G337)*$D$337</f>
        <v>0</v>
      </c>
      <c r="F335" s="287"/>
      <c r="G335" s="185">
        <f>E335/$D$335</f>
        <v>0</v>
      </c>
      <c r="H335" s="286">
        <f>SUM(H336:J336)*$D$336+SUM(H337:J337)*$D$337</f>
        <v>0</v>
      </c>
      <c r="I335" s="287"/>
      <c r="J335" s="185">
        <f>H335/$D$335</f>
        <v>0</v>
      </c>
      <c r="K335" s="282">
        <f>SUM(K336:M336)*$D$336+SUM(K337:M337)*$D$337</f>
        <v>532.21</v>
      </c>
      <c r="L335" s="283"/>
      <c r="M335" s="214">
        <f>K335/$D$335</f>
        <v>8.8689545762079186E-2</v>
      </c>
      <c r="N335" s="282">
        <f>SUM(N336:P336)*$D$336+SUM(N337:P337)*$D$337</f>
        <v>532.21</v>
      </c>
      <c r="O335" s="283"/>
      <c r="P335" s="214">
        <f>N335/$D$335</f>
        <v>8.8689545762079186E-2</v>
      </c>
      <c r="Q335" s="282">
        <f>SUM(Q336:S336)*$D$336+SUM(Q337:S337)*$D$337</f>
        <v>4936.3999999999996</v>
      </c>
      <c r="R335" s="283"/>
      <c r="S335" s="214">
        <f>Q335/$D$335</f>
        <v>0.82262090847584157</v>
      </c>
      <c r="T335" s="68"/>
      <c r="U335" s="247">
        <f>E335+H335+K335+N335+Q335</f>
        <v>6000.82</v>
      </c>
      <c r="V335" s="68"/>
      <c r="W335" s="68"/>
      <c r="X335" s="68"/>
      <c r="Y335" s="68"/>
      <c r="Z335" s="68"/>
      <c r="AA335" s="68"/>
      <c r="AB335" s="68"/>
      <c r="AC335" s="68"/>
      <c r="AD335" s="68"/>
      <c r="AE335" s="68"/>
      <c r="AF335" s="68"/>
      <c r="AG335" s="68"/>
      <c r="AH335" s="68"/>
      <c r="AI335" s="68"/>
    </row>
    <row r="336" spans="1:35" s="79" customFormat="1" ht="60" customHeight="1" x14ac:dyDescent="0.2">
      <c r="A336" s="78" t="s">
        <v>712</v>
      </c>
      <c r="B336" s="196" t="s">
        <v>167</v>
      </c>
      <c r="C336" s="93" t="s">
        <v>168</v>
      </c>
      <c r="D336" s="166">
        <f>'Orçamento Sintético'!G335</f>
        <v>4936.3999999999996</v>
      </c>
      <c r="E336" s="181"/>
      <c r="F336" s="179"/>
      <c r="G336" s="180"/>
      <c r="H336" s="181"/>
      <c r="I336" s="179"/>
      <c r="J336" s="180"/>
      <c r="K336" s="181"/>
      <c r="L336" s="179"/>
      <c r="M336" s="180"/>
      <c r="N336" s="181"/>
      <c r="O336" s="179"/>
      <c r="P336" s="180"/>
      <c r="Q336" s="181"/>
      <c r="R336" s="210">
        <v>1</v>
      </c>
      <c r="S336" s="180"/>
      <c r="T336" s="68"/>
      <c r="U336" s="68"/>
      <c r="V336" s="68"/>
      <c r="W336" s="68"/>
      <c r="X336" s="68"/>
      <c r="Y336" s="68"/>
      <c r="Z336" s="68"/>
      <c r="AA336" s="68"/>
      <c r="AB336" s="68"/>
      <c r="AC336" s="68"/>
      <c r="AD336" s="68"/>
      <c r="AE336" s="68"/>
      <c r="AF336" s="68"/>
      <c r="AG336" s="68"/>
      <c r="AH336" s="68"/>
      <c r="AI336" s="68"/>
    </row>
    <row r="337" spans="1:35" s="79" customFormat="1" ht="39.950000000000003" customHeight="1" thickBot="1" x14ac:dyDescent="0.25">
      <c r="A337" s="78" t="s">
        <v>713</v>
      </c>
      <c r="B337" s="132" t="s">
        <v>292</v>
      </c>
      <c r="C337" s="83" t="s">
        <v>169</v>
      </c>
      <c r="D337" s="161">
        <f>'Orçamento Sintético'!G336</f>
        <v>1064.42</v>
      </c>
      <c r="E337" s="181"/>
      <c r="F337" s="179"/>
      <c r="G337" s="180"/>
      <c r="H337" s="181"/>
      <c r="I337" s="179"/>
      <c r="J337" s="180"/>
      <c r="K337" s="181"/>
      <c r="L337" s="179"/>
      <c r="M337" s="213">
        <v>0.5</v>
      </c>
      <c r="N337" s="207">
        <v>0.5</v>
      </c>
      <c r="O337" s="179"/>
      <c r="P337" s="180"/>
      <c r="Q337" s="181"/>
      <c r="R337" s="179"/>
      <c r="S337" s="180"/>
      <c r="T337" s="68"/>
      <c r="U337" s="68"/>
      <c r="V337" s="68"/>
      <c r="W337" s="68"/>
      <c r="X337" s="68"/>
      <c r="Y337" s="68"/>
      <c r="Z337" s="68"/>
      <c r="AA337" s="68"/>
      <c r="AB337" s="68"/>
      <c r="AC337" s="68"/>
      <c r="AD337" s="68"/>
      <c r="AE337" s="68"/>
      <c r="AF337" s="68"/>
      <c r="AG337" s="68"/>
      <c r="AH337" s="68"/>
      <c r="AI337" s="68"/>
    </row>
    <row r="338" spans="1:35" s="9" customFormat="1" ht="30" customHeight="1" thickBot="1" x14ac:dyDescent="0.25">
      <c r="A338" s="10">
        <v>27</v>
      </c>
      <c r="B338" s="10"/>
      <c r="C338" s="155" t="s">
        <v>165</v>
      </c>
      <c r="D338" s="157">
        <f>D339+D342+D346+D350+D355+D359+D363</f>
        <v>3973.4900000000002</v>
      </c>
      <c r="E338" s="286">
        <f>E339+E342+E346+E350+E355+E359+E363</f>
        <v>0</v>
      </c>
      <c r="F338" s="287"/>
      <c r="G338" s="185">
        <f>E338/$D$338</f>
        <v>0</v>
      </c>
      <c r="H338" s="286">
        <f>H339+H342+H346+H350+H355+H359+H363</f>
        <v>0</v>
      </c>
      <c r="I338" s="287"/>
      <c r="J338" s="185">
        <f>H338/$D$338</f>
        <v>0</v>
      </c>
      <c r="K338" s="282">
        <f>K339+K342+K346+K350+K355+K359+K363</f>
        <v>1997.64</v>
      </c>
      <c r="L338" s="283"/>
      <c r="M338" s="214">
        <f>K338/$D$338</f>
        <v>0.50274192208864243</v>
      </c>
      <c r="N338" s="282">
        <f>N339+N342+N346+N350+N355+N359+N363</f>
        <v>1975.85</v>
      </c>
      <c r="O338" s="283"/>
      <c r="P338" s="214">
        <f>N338/$D$338</f>
        <v>0.49725807791135745</v>
      </c>
      <c r="Q338" s="286">
        <f>Q339+Q342+Q346+Q350+Q355+Q359+Q363</f>
        <v>0</v>
      </c>
      <c r="R338" s="287"/>
      <c r="S338" s="185">
        <f>Q338/$D$338</f>
        <v>0</v>
      </c>
      <c r="T338" s="68"/>
      <c r="U338" s="247">
        <f>E338+H338+K338+N338+Q338</f>
        <v>3973.49</v>
      </c>
      <c r="V338" s="68"/>
      <c r="W338" s="68"/>
      <c r="X338" s="68"/>
      <c r="Y338" s="68"/>
      <c r="Z338" s="68"/>
      <c r="AA338" s="68"/>
      <c r="AB338" s="68"/>
      <c r="AC338" s="68"/>
      <c r="AD338" s="68"/>
      <c r="AE338" s="68"/>
      <c r="AF338" s="68"/>
      <c r="AG338" s="68"/>
      <c r="AH338" s="68"/>
      <c r="AI338" s="68"/>
    </row>
    <row r="339" spans="1:35" s="9" customFormat="1" ht="30" customHeight="1" thickBot="1" x14ac:dyDescent="0.25">
      <c r="A339" s="60" t="s">
        <v>717</v>
      </c>
      <c r="B339" s="61"/>
      <c r="C339" s="177" t="s">
        <v>174</v>
      </c>
      <c r="D339" s="162">
        <f>SUM(D340:D341)</f>
        <v>666.42</v>
      </c>
      <c r="E339" s="286">
        <f>SUM(E340:G340)*$D$340+SUM(E341:G341)*$D$341</f>
        <v>0</v>
      </c>
      <c r="F339" s="287"/>
      <c r="G339" s="185">
        <f>E339/$D$339</f>
        <v>0</v>
      </c>
      <c r="H339" s="286">
        <f>SUM(H340:J340)*$D$340+SUM(H341:J341)*$D$341</f>
        <v>0</v>
      </c>
      <c r="I339" s="287"/>
      <c r="J339" s="185">
        <f>H339/$D$339</f>
        <v>0</v>
      </c>
      <c r="K339" s="288">
        <f>SUM(K340:M340)*$D$340+SUM(K341:M341)*$D$341</f>
        <v>666.42</v>
      </c>
      <c r="L339" s="289"/>
      <c r="M339" s="215">
        <f>K339/$D$339</f>
        <v>1</v>
      </c>
      <c r="N339" s="286">
        <f>SUM(N340:P340)*$D$340+SUM(N341:P341)*$D$341</f>
        <v>0</v>
      </c>
      <c r="O339" s="287"/>
      <c r="P339" s="185">
        <f>N339/$D$339</f>
        <v>0</v>
      </c>
      <c r="Q339" s="286">
        <f>SUM(Q340:S340)*$D$340+SUM(Q341:S341)*$D$341</f>
        <v>0</v>
      </c>
      <c r="R339" s="287"/>
      <c r="S339" s="185">
        <f>Q339/$D$339</f>
        <v>0</v>
      </c>
      <c r="T339" s="68"/>
      <c r="U339" s="68"/>
      <c r="V339" s="68"/>
      <c r="W339" s="68"/>
      <c r="X339" s="68"/>
      <c r="Y339" s="68"/>
      <c r="Z339" s="68"/>
      <c r="AA339" s="68"/>
      <c r="AB339" s="68"/>
      <c r="AC339" s="68"/>
      <c r="AD339" s="68"/>
      <c r="AE339" s="68"/>
      <c r="AF339" s="68"/>
      <c r="AG339" s="68"/>
      <c r="AH339" s="68"/>
      <c r="AI339" s="68"/>
    </row>
    <row r="340" spans="1:35" s="79" customFormat="1" ht="39.950000000000003" customHeight="1" x14ac:dyDescent="0.2">
      <c r="A340" s="82" t="s">
        <v>889</v>
      </c>
      <c r="B340" s="107">
        <v>91785</v>
      </c>
      <c r="C340" s="83" t="s">
        <v>175</v>
      </c>
      <c r="D340" s="161">
        <f>'Orçamento Sintético'!G339</f>
        <v>624.79999999999995</v>
      </c>
      <c r="E340" s="181"/>
      <c r="F340" s="179"/>
      <c r="G340" s="180"/>
      <c r="H340" s="181"/>
      <c r="I340" s="179"/>
      <c r="J340" s="180"/>
      <c r="K340" s="181"/>
      <c r="L340" s="210">
        <v>1</v>
      </c>
      <c r="M340" s="180"/>
      <c r="N340" s="181"/>
      <c r="O340" s="179"/>
      <c r="P340" s="180"/>
      <c r="Q340" s="181"/>
      <c r="R340" s="179"/>
      <c r="S340" s="180"/>
      <c r="T340" s="68"/>
      <c r="U340" s="68"/>
      <c r="V340" s="68"/>
      <c r="W340" s="68"/>
      <c r="X340" s="68"/>
      <c r="Y340" s="68"/>
      <c r="Z340" s="68"/>
      <c r="AA340" s="68"/>
      <c r="AB340" s="68"/>
      <c r="AC340" s="68"/>
      <c r="AD340" s="68"/>
      <c r="AE340" s="68"/>
      <c r="AF340" s="68"/>
      <c r="AG340" s="68"/>
      <c r="AH340" s="68"/>
      <c r="AI340" s="68"/>
    </row>
    <row r="341" spans="1:35" s="79" customFormat="1" ht="39.950000000000003" customHeight="1" thickBot="1" x14ac:dyDescent="0.25">
      <c r="A341" s="82" t="s">
        <v>890</v>
      </c>
      <c r="B341" s="107">
        <v>94489</v>
      </c>
      <c r="C341" s="83" t="s">
        <v>176</v>
      </c>
      <c r="D341" s="161">
        <f>'Orçamento Sintético'!G340</f>
        <v>41.62</v>
      </c>
      <c r="E341" s="181"/>
      <c r="F341" s="179"/>
      <c r="G341" s="180"/>
      <c r="H341" s="181"/>
      <c r="I341" s="179"/>
      <c r="J341" s="180"/>
      <c r="K341" s="181"/>
      <c r="L341" s="210">
        <v>1</v>
      </c>
      <c r="M341" s="180"/>
      <c r="N341" s="181"/>
      <c r="O341" s="179"/>
      <c r="P341" s="180"/>
      <c r="Q341" s="181"/>
      <c r="R341" s="179"/>
      <c r="S341" s="180"/>
      <c r="T341" s="68"/>
      <c r="U341" s="68"/>
      <c r="V341" s="68"/>
      <c r="W341" s="68"/>
      <c r="X341" s="68"/>
      <c r="Y341" s="68"/>
      <c r="Z341" s="68"/>
      <c r="AA341" s="68"/>
      <c r="AB341" s="68"/>
      <c r="AC341" s="68"/>
      <c r="AD341" s="68"/>
      <c r="AE341" s="68"/>
      <c r="AF341" s="68"/>
      <c r="AG341" s="68"/>
      <c r="AH341" s="68"/>
      <c r="AI341" s="68"/>
    </row>
    <row r="342" spans="1:35" s="9" customFormat="1" ht="30" customHeight="1" thickBot="1" x14ac:dyDescent="0.25">
      <c r="A342" s="60" t="s">
        <v>718</v>
      </c>
      <c r="B342" s="61"/>
      <c r="C342" s="177" t="s">
        <v>171</v>
      </c>
      <c r="D342" s="162">
        <f>SUM(D343:D345)</f>
        <v>1471.67</v>
      </c>
      <c r="E342" s="286">
        <f>SUM(E343:G343)*$D$343+SUM(E344:G344)*$D$344+SUM(E345:G345)*$D$345</f>
        <v>0</v>
      </c>
      <c r="F342" s="287"/>
      <c r="G342" s="185">
        <f>E342/$D$342</f>
        <v>0</v>
      </c>
      <c r="H342" s="286">
        <f>SUM(H343:J343)*$D$343+SUM(H344:J344)*$D$344+SUM(H345:J345)*$D$345</f>
        <v>0</v>
      </c>
      <c r="I342" s="287"/>
      <c r="J342" s="185">
        <f>H342/$D$342</f>
        <v>0</v>
      </c>
      <c r="K342" s="286">
        <f>SUM(K343:M343)*$D$343+SUM(K344:M344)*$D$344+SUM(K345:M345)*$D$345</f>
        <v>0</v>
      </c>
      <c r="L342" s="287"/>
      <c r="M342" s="185">
        <f>K342/$D$342</f>
        <v>0</v>
      </c>
      <c r="N342" s="288">
        <f>SUM(N343:P343)*$D$343+SUM(N344:P344)*$D$344+SUM(N345:P345)*$D$345</f>
        <v>1471.67</v>
      </c>
      <c r="O342" s="289"/>
      <c r="P342" s="215">
        <f>N342/$D$342</f>
        <v>1</v>
      </c>
      <c r="Q342" s="286">
        <f>SUM(Q343:S343)*$D$343+SUM(Q344:S344)*$D$344+SUM(Q345:S345)*$D$345</f>
        <v>0</v>
      </c>
      <c r="R342" s="287"/>
      <c r="S342" s="185">
        <f>Q342/$D$342</f>
        <v>0</v>
      </c>
      <c r="T342" s="68"/>
      <c r="U342" s="68"/>
      <c r="V342" s="68"/>
      <c r="W342" s="68"/>
      <c r="X342" s="68"/>
      <c r="Y342" s="68"/>
      <c r="Z342" s="68"/>
      <c r="AA342" s="68"/>
      <c r="AB342" s="68"/>
      <c r="AC342" s="68"/>
      <c r="AD342" s="68"/>
      <c r="AE342" s="68"/>
      <c r="AF342" s="68"/>
      <c r="AG342" s="68"/>
      <c r="AH342" s="68"/>
      <c r="AI342" s="68"/>
    </row>
    <row r="343" spans="1:35" s="79" customFormat="1" ht="39.950000000000003" customHeight="1" x14ac:dyDescent="0.2">
      <c r="A343" s="82" t="s">
        <v>891</v>
      </c>
      <c r="B343" s="107">
        <v>88503</v>
      </c>
      <c r="C343" s="83" t="s">
        <v>170</v>
      </c>
      <c r="D343" s="161">
        <f>'Orçamento Sintético'!G342</f>
        <v>674.71</v>
      </c>
      <c r="E343" s="181"/>
      <c r="F343" s="179"/>
      <c r="G343" s="180"/>
      <c r="H343" s="181"/>
      <c r="I343" s="179"/>
      <c r="J343" s="180"/>
      <c r="K343" s="181"/>
      <c r="L343" s="179"/>
      <c r="M343" s="180"/>
      <c r="N343" s="181"/>
      <c r="O343" s="210">
        <v>1</v>
      </c>
      <c r="P343" s="180"/>
      <c r="Q343" s="181"/>
      <c r="R343" s="179"/>
      <c r="S343" s="180"/>
      <c r="T343" s="68"/>
      <c r="U343" s="68"/>
      <c r="V343" s="68"/>
      <c r="W343" s="68"/>
      <c r="X343" s="68"/>
      <c r="Y343" s="68"/>
      <c r="Z343" s="68"/>
      <c r="AA343" s="68"/>
      <c r="AB343" s="68"/>
      <c r="AC343" s="68"/>
      <c r="AD343" s="68"/>
      <c r="AE343" s="68"/>
      <c r="AF343" s="68"/>
      <c r="AG343" s="68"/>
      <c r="AH343" s="68"/>
      <c r="AI343" s="68"/>
    </row>
    <row r="344" spans="1:35" s="79" customFormat="1" ht="39.950000000000003" customHeight="1" x14ac:dyDescent="0.2">
      <c r="A344" s="82" t="s">
        <v>892</v>
      </c>
      <c r="B344" s="107">
        <v>91788</v>
      </c>
      <c r="C344" s="83" t="s">
        <v>172</v>
      </c>
      <c r="D344" s="161">
        <f>'Orçamento Sintético'!G343</f>
        <v>748.2</v>
      </c>
      <c r="E344" s="181"/>
      <c r="F344" s="179"/>
      <c r="G344" s="180"/>
      <c r="H344" s="181"/>
      <c r="I344" s="179"/>
      <c r="J344" s="180"/>
      <c r="K344" s="181"/>
      <c r="L344" s="179"/>
      <c r="M344" s="180"/>
      <c r="N344" s="181"/>
      <c r="O344" s="210">
        <v>0.5</v>
      </c>
      <c r="P344" s="213">
        <v>0.5</v>
      </c>
      <c r="Q344" s="181"/>
      <c r="R344" s="179"/>
      <c r="S344" s="180"/>
      <c r="T344" s="68"/>
      <c r="U344" s="68"/>
      <c r="V344" s="68"/>
      <c r="W344" s="68"/>
      <c r="X344" s="68"/>
      <c r="Y344" s="68"/>
      <c r="Z344" s="68"/>
      <c r="AA344" s="68"/>
      <c r="AB344" s="68"/>
      <c r="AC344" s="68"/>
      <c r="AD344" s="68"/>
      <c r="AE344" s="68"/>
      <c r="AF344" s="68"/>
      <c r="AG344" s="68"/>
      <c r="AH344" s="68"/>
      <c r="AI344" s="68"/>
    </row>
    <row r="345" spans="1:35" s="7" customFormat="1" ht="60" customHeight="1" thickBot="1" x14ac:dyDescent="0.25">
      <c r="A345" s="82" t="s">
        <v>893</v>
      </c>
      <c r="B345" s="191">
        <v>94492</v>
      </c>
      <c r="C345" s="77" t="s">
        <v>173</v>
      </c>
      <c r="D345" s="161">
        <f>'Orçamento Sintético'!G344</f>
        <v>48.76</v>
      </c>
      <c r="E345" s="181"/>
      <c r="F345" s="179"/>
      <c r="G345" s="180"/>
      <c r="H345" s="181"/>
      <c r="I345" s="179"/>
      <c r="J345" s="180"/>
      <c r="K345" s="181"/>
      <c r="L345" s="179"/>
      <c r="M345" s="180"/>
      <c r="N345" s="181"/>
      <c r="O345" s="179"/>
      <c r="P345" s="213">
        <v>1</v>
      </c>
      <c r="Q345" s="181"/>
      <c r="R345" s="179"/>
      <c r="S345" s="180"/>
      <c r="T345" s="68"/>
      <c r="U345" s="68"/>
      <c r="V345" s="68"/>
      <c r="W345" s="68"/>
      <c r="X345" s="68"/>
      <c r="Y345" s="68"/>
      <c r="Z345" s="68"/>
      <c r="AA345" s="68"/>
      <c r="AB345" s="68"/>
      <c r="AC345" s="68"/>
      <c r="AD345" s="68"/>
      <c r="AE345" s="68"/>
      <c r="AF345" s="68"/>
      <c r="AG345" s="68"/>
      <c r="AH345" s="68"/>
      <c r="AI345" s="68"/>
    </row>
    <row r="346" spans="1:35" s="9" customFormat="1" ht="30" customHeight="1" thickBot="1" x14ac:dyDescent="0.25">
      <c r="A346" s="60" t="s">
        <v>894</v>
      </c>
      <c r="B346" s="61"/>
      <c r="C346" s="177" t="s">
        <v>177</v>
      </c>
      <c r="D346" s="162">
        <f>SUM(D347:D349)</f>
        <v>569.55000000000007</v>
      </c>
      <c r="E346" s="286">
        <f>SUM(E347:G347)*$D$347+SUM(E348:G348)*$D$348+SUM(E349:G349)*$D$349</f>
        <v>0</v>
      </c>
      <c r="F346" s="287"/>
      <c r="G346" s="185">
        <f>E346/$D$346</f>
        <v>0</v>
      </c>
      <c r="H346" s="286">
        <f>SUM(H347:J347)*$D$347+SUM(H348:J348)*$D$348+SUM(H349:J349)*$D$349</f>
        <v>0</v>
      </c>
      <c r="I346" s="287"/>
      <c r="J346" s="185">
        <f>H346/$D$346</f>
        <v>0</v>
      </c>
      <c r="K346" s="288">
        <f>SUM(K347:M347)*$D$347+SUM(K348:M348)*$D$348+SUM(K349:M349)*$D$349</f>
        <v>452.19000000000005</v>
      </c>
      <c r="L346" s="289"/>
      <c r="M346" s="215">
        <f>K346/$D$346</f>
        <v>0.79394258625230441</v>
      </c>
      <c r="N346" s="288">
        <f>SUM(N347:P347)*$D$347+SUM(N348:P348)*$D$348+SUM(N349:P349)*$D$349</f>
        <v>117.36</v>
      </c>
      <c r="O346" s="289"/>
      <c r="P346" s="215">
        <f>N346/$D$346</f>
        <v>0.20605741374769551</v>
      </c>
      <c r="Q346" s="286">
        <f>SUM(Q347:S347)*$D$347+SUM(Q348:S348)*$D$348+SUM(Q349:S349)*$D$349</f>
        <v>0</v>
      </c>
      <c r="R346" s="287"/>
      <c r="S346" s="185">
        <f>Q346/$D$346</f>
        <v>0</v>
      </c>
      <c r="T346" s="68"/>
      <c r="U346" s="68"/>
      <c r="V346" s="68"/>
      <c r="W346" s="68"/>
      <c r="X346" s="68"/>
      <c r="Y346" s="68"/>
      <c r="Z346" s="68"/>
      <c r="AA346" s="68"/>
      <c r="AB346" s="68"/>
      <c r="AC346" s="68"/>
      <c r="AD346" s="68"/>
      <c r="AE346" s="68"/>
      <c r="AF346" s="68"/>
      <c r="AG346" s="68"/>
      <c r="AH346" s="68"/>
      <c r="AI346" s="68"/>
    </row>
    <row r="347" spans="1:35" s="79" customFormat="1" ht="39.950000000000003" customHeight="1" x14ac:dyDescent="0.2">
      <c r="A347" s="82" t="s">
        <v>895</v>
      </c>
      <c r="B347" s="107">
        <v>91785</v>
      </c>
      <c r="C347" s="83" t="s">
        <v>178</v>
      </c>
      <c r="D347" s="161">
        <f>'Orçamento Sintético'!G346</f>
        <v>170.4</v>
      </c>
      <c r="E347" s="181"/>
      <c r="F347" s="179"/>
      <c r="G347" s="180"/>
      <c r="H347" s="181"/>
      <c r="I347" s="179"/>
      <c r="J347" s="180"/>
      <c r="K347" s="181"/>
      <c r="L347" s="179"/>
      <c r="M347" s="213">
        <v>1</v>
      </c>
      <c r="N347" s="181"/>
      <c r="O347" s="179"/>
      <c r="P347" s="180"/>
      <c r="Q347" s="181"/>
      <c r="R347" s="179"/>
      <c r="S347" s="180"/>
      <c r="T347" s="68"/>
      <c r="U347" s="68"/>
      <c r="V347" s="68"/>
      <c r="W347" s="68"/>
      <c r="X347" s="68"/>
      <c r="Y347" s="68"/>
      <c r="Z347" s="68"/>
      <c r="AA347" s="68"/>
      <c r="AB347" s="68"/>
      <c r="AC347" s="68"/>
      <c r="AD347" s="68"/>
      <c r="AE347" s="68"/>
      <c r="AF347" s="68"/>
      <c r="AG347" s="68"/>
      <c r="AH347" s="68"/>
      <c r="AI347" s="68"/>
    </row>
    <row r="348" spans="1:35" s="7" customFormat="1" ht="60" customHeight="1" x14ac:dyDescent="0.2">
      <c r="A348" s="82" t="s">
        <v>896</v>
      </c>
      <c r="B348" s="191">
        <v>89957</v>
      </c>
      <c r="C348" s="77" t="s">
        <v>179</v>
      </c>
      <c r="D348" s="161">
        <f>'Orçamento Sintético'!G347</f>
        <v>281.79000000000002</v>
      </c>
      <c r="E348" s="181"/>
      <c r="F348" s="179"/>
      <c r="G348" s="180"/>
      <c r="H348" s="181"/>
      <c r="I348" s="179"/>
      <c r="J348" s="180"/>
      <c r="K348" s="181"/>
      <c r="L348" s="179"/>
      <c r="M348" s="213">
        <v>1</v>
      </c>
      <c r="N348" s="181"/>
      <c r="O348" s="179"/>
      <c r="P348" s="180"/>
      <c r="Q348" s="181"/>
      <c r="R348" s="179"/>
      <c r="S348" s="180"/>
      <c r="T348" s="68"/>
      <c r="U348" s="68"/>
      <c r="V348" s="68"/>
      <c r="W348" s="68"/>
      <c r="X348" s="68"/>
      <c r="Y348" s="68"/>
      <c r="Z348" s="68"/>
      <c r="AA348" s="68"/>
      <c r="AB348" s="68"/>
      <c r="AC348" s="68"/>
      <c r="AD348" s="68"/>
      <c r="AE348" s="68"/>
      <c r="AF348" s="68"/>
      <c r="AG348" s="68"/>
      <c r="AH348" s="68"/>
      <c r="AI348" s="68"/>
    </row>
    <row r="349" spans="1:35" s="79" customFormat="1" ht="39.950000000000003" customHeight="1" thickBot="1" x14ac:dyDescent="0.25">
      <c r="A349" s="82" t="s">
        <v>897</v>
      </c>
      <c r="B349" s="107">
        <v>89987</v>
      </c>
      <c r="C349" s="83" t="s">
        <v>989</v>
      </c>
      <c r="D349" s="161">
        <f>'Orçamento Sintético'!G348</f>
        <v>117.36</v>
      </c>
      <c r="E349" s="181"/>
      <c r="F349" s="179"/>
      <c r="G349" s="180"/>
      <c r="H349" s="181"/>
      <c r="I349" s="179"/>
      <c r="J349" s="180"/>
      <c r="K349" s="181"/>
      <c r="L349" s="179"/>
      <c r="M349" s="180"/>
      <c r="N349" s="181"/>
      <c r="O349" s="179"/>
      <c r="P349" s="213">
        <v>1</v>
      </c>
      <c r="Q349" s="181"/>
      <c r="R349" s="179"/>
      <c r="S349" s="180"/>
      <c r="T349" s="68"/>
      <c r="U349" s="68"/>
      <c r="V349" s="68"/>
      <c r="W349" s="68"/>
      <c r="X349" s="68"/>
      <c r="Y349" s="68"/>
      <c r="Z349" s="68"/>
      <c r="AA349" s="68"/>
      <c r="AB349" s="68"/>
      <c r="AC349" s="68"/>
      <c r="AD349" s="68"/>
      <c r="AE349" s="68"/>
      <c r="AF349" s="68"/>
      <c r="AG349" s="68"/>
      <c r="AH349" s="68"/>
      <c r="AI349" s="68"/>
    </row>
    <row r="350" spans="1:35" s="9" customFormat="1" ht="30" customHeight="1" thickBot="1" x14ac:dyDescent="0.25">
      <c r="A350" s="60" t="s">
        <v>898</v>
      </c>
      <c r="B350" s="61"/>
      <c r="C350" s="177" t="s">
        <v>180</v>
      </c>
      <c r="D350" s="162">
        <f>SUM(D351:D354)</f>
        <v>531.16000000000008</v>
      </c>
      <c r="E350" s="286">
        <f>SUM(E351:G351)*$D$351+SUM(E352:G352)*$D$352+SUM(E353:G353)*$D$353+SUM(E354:G354)*$D$354</f>
        <v>0</v>
      </c>
      <c r="F350" s="287"/>
      <c r="G350" s="185">
        <f>E350/$D$350</f>
        <v>0</v>
      </c>
      <c r="H350" s="286">
        <f>SUM(H351:J351)*$D$351+SUM(H352:J352)*$D$352+SUM(H353:J353)*$D$353+SUM(H354:J354)*$D$354</f>
        <v>0</v>
      </c>
      <c r="I350" s="287"/>
      <c r="J350" s="185">
        <f>H350/$D$350</f>
        <v>0</v>
      </c>
      <c r="K350" s="288">
        <f>SUM(K351:M351)*$D$351+SUM(K352:M352)*$D$352+SUM(K353:M353)*$D$353+SUM(K354:M354)*$D$354</f>
        <v>449.56000000000006</v>
      </c>
      <c r="L350" s="289"/>
      <c r="M350" s="215">
        <f>K350/$D$350</f>
        <v>0.84637397394382108</v>
      </c>
      <c r="N350" s="288">
        <f>SUM(N351:P351)*$D$351+SUM(N352:P352)*$D$352+SUM(N353:P353)*$D$353+SUM(N354:P354)*$D$354</f>
        <v>81.599999999999994</v>
      </c>
      <c r="O350" s="289"/>
      <c r="P350" s="215">
        <f>N350/$D$350</f>
        <v>0.15362602605617889</v>
      </c>
      <c r="Q350" s="286">
        <f>SUM(Q351:S351)*$D$351+SUM(Q352:S352)*$D$352+SUM(Q353:S353)*$D$353+SUM(Q354:S354)*$D$354</f>
        <v>0</v>
      </c>
      <c r="R350" s="287"/>
      <c r="S350" s="185">
        <f>Q350/$D$350</f>
        <v>0</v>
      </c>
      <c r="T350" s="68"/>
      <c r="U350" s="68"/>
      <c r="V350" s="68"/>
      <c r="W350" s="68"/>
      <c r="X350" s="68"/>
      <c r="Y350" s="68"/>
      <c r="Z350" s="68"/>
      <c r="AA350" s="68"/>
      <c r="AB350" s="68"/>
      <c r="AC350" s="68"/>
      <c r="AD350" s="68"/>
      <c r="AE350" s="68"/>
      <c r="AF350" s="68"/>
      <c r="AG350" s="68"/>
      <c r="AH350" s="68"/>
      <c r="AI350" s="68"/>
    </row>
    <row r="351" spans="1:35" s="79" customFormat="1" ht="39.950000000000003" customHeight="1" x14ac:dyDescent="0.2">
      <c r="A351" s="82" t="s">
        <v>899</v>
      </c>
      <c r="B351" s="107">
        <v>91785</v>
      </c>
      <c r="C351" s="83" t="s">
        <v>178</v>
      </c>
      <c r="D351" s="161">
        <f>'Orçamento Sintético'!G350</f>
        <v>73.84</v>
      </c>
      <c r="E351" s="181"/>
      <c r="F351" s="179"/>
      <c r="G351" s="180"/>
      <c r="H351" s="181"/>
      <c r="I351" s="179"/>
      <c r="J351" s="180"/>
      <c r="K351" s="181"/>
      <c r="L351" s="179"/>
      <c r="M351" s="213">
        <v>1</v>
      </c>
      <c r="N351" s="181"/>
      <c r="O351" s="179"/>
      <c r="P351" s="180"/>
      <c r="Q351" s="181"/>
      <c r="R351" s="179"/>
      <c r="S351" s="180"/>
      <c r="T351" s="68"/>
      <c r="U351" s="68"/>
      <c r="V351" s="68"/>
      <c r="W351" s="68"/>
      <c r="X351" s="68"/>
      <c r="Y351" s="68"/>
      <c r="Z351" s="68"/>
      <c r="AA351" s="68"/>
      <c r="AB351" s="68"/>
      <c r="AC351" s="68"/>
      <c r="AD351" s="68"/>
      <c r="AE351" s="68"/>
      <c r="AF351" s="68"/>
      <c r="AG351" s="68"/>
      <c r="AH351" s="68"/>
      <c r="AI351" s="68"/>
    </row>
    <row r="352" spans="1:35" s="7" customFormat="1" ht="60" customHeight="1" x14ac:dyDescent="0.2">
      <c r="A352" s="82" t="s">
        <v>900</v>
      </c>
      <c r="B352" s="191">
        <v>89957</v>
      </c>
      <c r="C352" s="77" t="s">
        <v>179</v>
      </c>
      <c r="D352" s="161">
        <f>'Orçamento Sintético'!G351</f>
        <v>375.72</v>
      </c>
      <c r="E352" s="181"/>
      <c r="F352" s="179"/>
      <c r="G352" s="180"/>
      <c r="H352" s="181"/>
      <c r="I352" s="179"/>
      <c r="J352" s="180"/>
      <c r="K352" s="181"/>
      <c r="L352" s="179"/>
      <c r="M352" s="213">
        <v>1</v>
      </c>
      <c r="N352" s="181"/>
      <c r="O352" s="179"/>
      <c r="P352" s="180"/>
      <c r="Q352" s="181"/>
      <c r="R352" s="179"/>
      <c r="S352" s="180"/>
      <c r="T352" s="68"/>
      <c r="U352" s="68"/>
      <c r="V352" s="68"/>
      <c r="W352" s="68"/>
      <c r="X352" s="68"/>
      <c r="Y352" s="68"/>
      <c r="Z352" s="68"/>
      <c r="AA352" s="68"/>
      <c r="AB352" s="68"/>
      <c r="AC352" s="68"/>
      <c r="AD352" s="68"/>
      <c r="AE352" s="68"/>
      <c r="AF352" s="68"/>
      <c r="AG352" s="68"/>
      <c r="AH352" s="68"/>
      <c r="AI352" s="68"/>
    </row>
    <row r="353" spans="1:35" s="79" customFormat="1" ht="39.950000000000003" customHeight="1" x14ac:dyDescent="0.2">
      <c r="A353" s="82" t="s">
        <v>901</v>
      </c>
      <c r="B353" s="107">
        <v>89351</v>
      </c>
      <c r="C353" s="83" t="s">
        <v>309</v>
      </c>
      <c r="D353" s="161">
        <f>'Orçamento Sintético'!G352</f>
        <v>22.92</v>
      </c>
      <c r="E353" s="181"/>
      <c r="F353" s="179"/>
      <c r="G353" s="180"/>
      <c r="H353" s="181"/>
      <c r="I353" s="179"/>
      <c r="J353" s="180"/>
      <c r="K353" s="181"/>
      <c r="L353" s="179"/>
      <c r="M353" s="180"/>
      <c r="N353" s="181"/>
      <c r="O353" s="179"/>
      <c r="P353" s="213">
        <v>1</v>
      </c>
      <c r="Q353" s="181"/>
      <c r="R353" s="179"/>
      <c r="S353" s="180"/>
      <c r="T353" s="68"/>
      <c r="U353" s="68"/>
      <c r="V353" s="68"/>
      <c r="W353" s="68"/>
      <c r="X353" s="68"/>
      <c r="Y353" s="68"/>
      <c r="Z353" s="68"/>
      <c r="AA353" s="68"/>
      <c r="AB353" s="68"/>
      <c r="AC353" s="68"/>
      <c r="AD353" s="68"/>
      <c r="AE353" s="68"/>
      <c r="AF353" s="68"/>
      <c r="AG353" s="68"/>
      <c r="AH353" s="68"/>
      <c r="AI353" s="68"/>
    </row>
    <row r="354" spans="1:35" s="79" customFormat="1" ht="39.950000000000003" customHeight="1" thickBot="1" x14ac:dyDescent="0.25">
      <c r="A354" s="82" t="s">
        <v>902</v>
      </c>
      <c r="B354" s="107">
        <v>89987</v>
      </c>
      <c r="C354" s="83" t="s">
        <v>989</v>
      </c>
      <c r="D354" s="161">
        <f>'Orçamento Sintético'!G353</f>
        <v>58.68</v>
      </c>
      <c r="E354" s="181"/>
      <c r="F354" s="179"/>
      <c r="G354" s="180"/>
      <c r="H354" s="181"/>
      <c r="I354" s="179"/>
      <c r="J354" s="180"/>
      <c r="K354" s="181"/>
      <c r="L354" s="179"/>
      <c r="M354" s="180"/>
      <c r="N354" s="181"/>
      <c r="O354" s="179"/>
      <c r="P354" s="213">
        <v>1</v>
      </c>
      <c r="Q354" s="181"/>
      <c r="R354" s="179"/>
      <c r="S354" s="180"/>
      <c r="T354" s="68"/>
      <c r="U354" s="68"/>
      <c r="V354" s="68"/>
      <c r="W354" s="68"/>
      <c r="X354" s="68"/>
      <c r="Y354" s="68"/>
      <c r="Z354" s="68"/>
      <c r="AA354" s="68"/>
      <c r="AB354" s="68"/>
      <c r="AC354" s="68"/>
      <c r="AD354" s="68"/>
      <c r="AE354" s="68"/>
      <c r="AF354" s="68"/>
      <c r="AG354" s="68"/>
      <c r="AH354" s="68"/>
      <c r="AI354" s="68"/>
    </row>
    <row r="355" spans="1:35" s="9" customFormat="1" ht="30" customHeight="1" thickBot="1" x14ac:dyDescent="0.25">
      <c r="A355" s="60" t="s">
        <v>903</v>
      </c>
      <c r="B355" s="61"/>
      <c r="C355" s="177" t="s">
        <v>293</v>
      </c>
      <c r="D355" s="162">
        <f>SUM(D356:D358)</f>
        <v>226.45000000000002</v>
      </c>
      <c r="E355" s="286">
        <f>SUM(E356:G356)*$D$356+SUM(E357:G357)*$D$357+SUM(E358:G358)*$D$358</f>
        <v>0</v>
      </c>
      <c r="F355" s="287"/>
      <c r="G355" s="185">
        <f>E355/$D$355</f>
        <v>0</v>
      </c>
      <c r="H355" s="286">
        <f>SUM(H356:J356)*$D$356+SUM(H357:J357)*$D$357+SUM(H358:J358)*$D$358</f>
        <v>0</v>
      </c>
      <c r="I355" s="287"/>
      <c r="J355" s="185">
        <f>H355/$D$355</f>
        <v>0</v>
      </c>
      <c r="K355" s="288">
        <f>SUM(K356:M356)*$D$356+SUM(K357:M357)*$D$357+SUM(K358:M358)*$D$358</f>
        <v>167.77</v>
      </c>
      <c r="L355" s="289"/>
      <c r="M355" s="215">
        <f>K355/$D$355</f>
        <v>0.74086994921616245</v>
      </c>
      <c r="N355" s="288">
        <f>SUM(N356:P356)*$D$356+SUM(N357:P357)*$D$357+SUM(N358:P358)*$D$358</f>
        <v>58.68</v>
      </c>
      <c r="O355" s="289"/>
      <c r="P355" s="215">
        <f>N355/$D$355</f>
        <v>0.2591300507838375</v>
      </c>
      <c r="Q355" s="286">
        <f>SUM(Q356:S356)*$D$356+SUM(Q357:S357)*$D$357+SUM(Q358:S358)*$D$358</f>
        <v>0</v>
      </c>
      <c r="R355" s="287"/>
      <c r="S355" s="185">
        <f>Q355/$D$355</f>
        <v>0</v>
      </c>
      <c r="T355" s="68"/>
      <c r="U355" s="68"/>
      <c r="V355" s="68"/>
      <c r="W355" s="68"/>
      <c r="X355" s="68"/>
      <c r="Y355" s="68"/>
      <c r="Z355" s="68"/>
      <c r="AA355" s="68"/>
      <c r="AB355" s="68"/>
      <c r="AC355" s="68"/>
      <c r="AD355" s="68"/>
      <c r="AE355" s="68"/>
      <c r="AF355" s="68"/>
      <c r="AG355" s="68"/>
      <c r="AH355" s="68"/>
      <c r="AI355" s="68"/>
    </row>
    <row r="356" spans="1:35" s="79" customFormat="1" ht="39.950000000000003" customHeight="1" x14ac:dyDescent="0.2">
      <c r="A356" s="82" t="s">
        <v>904</v>
      </c>
      <c r="B356" s="107">
        <v>91785</v>
      </c>
      <c r="C356" s="83" t="s">
        <v>178</v>
      </c>
      <c r="D356" s="161">
        <f>'Orçamento Sintético'!G355</f>
        <v>73.84</v>
      </c>
      <c r="E356" s="181"/>
      <c r="F356" s="179"/>
      <c r="G356" s="180"/>
      <c r="H356" s="181"/>
      <c r="I356" s="179"/>
      <c r="J356" s="180"/>
      <c r="K356" s="181"/>
      <c r="L356" s="179"/>
      <c r="M356" s="213">
        <v>1</v>
      </c>
      <c r="N356" s="181"/>
      <c r="O356" s="179"/>
      <c r="P356" s="180"/>
      <c r="Q356" s="181"/>
      <c r="R356" s="179"/>
      <c r="S356" s="180"/>
      <c r="T356" s="68"/>
      <c r="U356" s="68"/>
      <c r="V356" s="68"/>
      <c r="W356" s="68"/>
      <c r="X356" s="68"/>
      <c r="Y356" s="68"/>
      <c r="Z356" s="68"/>
      <c r="AA356" s="68"/>
      <c r="AB356" s="68"/>
      <c r="AC356" s="68"/>
      <c r="AD356" s="68"/>
      <c r="AE356" s="68"/>
      <c r="AF356" s="68"/>
      <c r="AG356" s="68"/>
      <c r="AH356" s="68"/>
      <c r="AI356" s="68"/>
    </row>
    <row r="357" spans="1:35" s="7" customFormat="1" ht="60" customHeight="1" x14ac:dyDescent="0.2">
      <c r="A357" s="82" t="s">
        <v>905</v>
      </c>
      <c r="B357" s="191">
        <v>89957</v>
      </c>
      <c r="C357" s="77" t="s">
        <v>179</v>
      </c>
      <c r="D357" s="161">
        <f>'Orçamento Sintético'!G356</f>
        <v>93.93</v>
      </c>
      <c r="E357" s="181"/>
      <c r="F357" s="179"/>
      <c r="G357" s="180"/>
      <c r="H357" s="181"/>
      <c r="I357" s="179"/>
      <c r="J357" s="180"/>
      <c r="K357" s="181"/>
      <c r="L357" s="179"/>
      <c r="M357" s="213">
        <v>1</v>
      </c>
      <c r="N357" s="181"/>
      <c r="O357" s="179"/>
      <c r="P357" s="180"/>
      <c r="Q357" s="181"/>
      <c r="R357" s="179"/>
      <c r="S357" s="180"/>
      <c r="T357" s="68"/>
      <c r="U357" s="68"/>
      <c r="V357" s="68"/>
      <c r="W357" s="68"/>
      <c r="X357" s="68"/>
      <c r="Y357" s="68"/>
      <c r="Z357" s="68"/>
      <c r="AA357" s="68"/>
      <c r="AB357" s="68"/>
      <c r="AC357" s="68"/>
      <c r="AD357" s="68"/>
      <c r="AE357" s="68"/>
      <c r="AF357" s="68"/>
      <c r="AG357" s="68"/>
      <c r="AH357" s="68"/>
      <c r="AI357" s="68"/>
    </row>
    <row r="358" spans="1:35" s="79" customFormat="1" ht="39.950000000000003" customHeight="1" thickBot="1" x14ac:dyDescent="0.25">
      <c r="A358" s="82" t="s">
        <v>906</v>
      </c>
      <c r="B358" s="107">
        <v>89987</v>
      </c>
      <c r="C358" s="83" t="s">
        <v>989</v>
      </c>
      <c r="D358" s="161">
        <f>'Orçamento Sintético'!G357</f>
        <v>58.68</v>
      </c>
      <c r="E358" s="181"/>
      <c r="F358" s="179"/>
      <c r="G358" s="180"/>
      <c r="H358" s="181"/>
      <c r="I358" s="179"/>
      <c r="J358" s="180"/>
      <c r="K358" s="181"/>
      <c r="L358" s="179"/>
      <c r="M358" s="180"/>
      <c r="N358" s="181"/>
      <c r="O358" s="179"/>
      <c r="P358" s="213">
        <v>1</v>
      </c>
      <c r="Q358" s="181"/>
      <c r="R358" s="179"/>
      <c r="S358" s="180"/>
      <c r="T358" s="68"/>
      <c r="U358" s="68"/>
      <c r="V358" s="68"/>
      <c r="W358" s="68"/>
      <c r="X358" s="68"/>
      <c r="Y358" s="68"/>
      <c r="Z358" s="68"/>
      <c r="AA358" s="68"/>
      <c r="AB358" s="68"/>
      <c r="AC358" s="68"/>
      <c r="AD358" s="68"/>
      <c r="AE358" s="68"/>
      <c r="AF358" s="68"/>
      <c r="AG358" s="68"/>
      <c r="AH358" s="68"/>
      <c r="AI358" s="68"/>
    </row>
    <row r="359" spans="1:35" s="9" customFormat="1" ht="30" customHeight="1" thickBot="1" x14ac:dyDescent="0.25">
      <c r="A359" s="60" t="s">
        <v>907</v>
      </c>
      <c r="B359" s="61"/>
      <c r="C359" s="177" t="s">
        <v>728</v>
      </c>
      <c r="D359" s="162">
        <f>SUM(D360:D362)</f>
        <v>320.38000000000005</v>
      </c>
      <c r="E359" s="286">
        <f>SUM(E360:G360)*$D$360+SUM(E361:G361)*$D$361+SUM(E362:G362)*$D$362</f>
        <v>0</v>
      </c>
      <c r="F359" s="287"/>
      <c r="G359" s="185">
        <f>E359/$D$359</f>
        <v>0</v>
      </c>
      <c r="H359" s="286">
        <f>SUM(H360:J360)*$D$360+SUM(H361:J361)*$D$361+SUM(H362:J362)*$D$362</f>
        <v>0</v>
      </c>
      <c r="I359" s="287"/>
      <c r="J359" s="185">
        <f>H359/$D$359</f>
        <v>0</v>
      </c>
      <c r="K359" s="288">
        <f>SUM(K360:M360)*$D$360+SUM(K361:M361)*$D$361+SUM(K362:M362)*$D$362</f>
        <v>261.70000000000005</v>
      </c>
      <c r="L359" s="289"/>
      <c r="M359" s="215">
        <f>K359/$D$359</f>
        <v>0.81684249953180599</v>
      </c>
      <c r="N359" s="288">
        <f>SUM(N360:P360)*$D$360+SUM(N361:P361)*$D$361+SUM(N362:P362)*$D$362</f>
        <v>58.68</v>
      </c>
      <c r="O359" s="289"/>
      <c r="P359" s="215">
        <f>N359/$D$359</f>
        <v>0.18315750046819398</v>
      </c>
      <c r="Q359" s="286">
        <f>SUM(Q360:S360)*$D$360+SUM(Q361:S361)*$D$361+SUM(Q362:S362)*$D$362</f>
        <v>0</v>
      </c>
      <c r="R359" s="287"/>
      <c r="S359" s="185">
        <f>Q359/$D$359</f>
        <v>0</v>
      </c>
      <c r="T359" s="68"/>
      <c r="U359" s="68"/>
      <c r="V359" s="68"/>
      <c r="W359" s="68"/>
      <c r="X359" s="68"/>
      <c r="Y359" s="68"/>
      <c r="Z359" s="68"/>
      <c r="AA359" s="68"/>
      <c r="AB359" s="68"/>
      <c r="AC359" s="68"/>
      <c r="AD359" s="68"/>
      <c r="AE359" s="68"/>
      <c r="AF359" s="68"/>
      <c r="AG359" s="68"/>
      <c r="AH359" s="68"/>
      <c r="AI359" s="68"/>
    </row>
    <row r="360" spans="1:35" s="79" customFormat="1" ht="39.950000000000003" customHeight="1" x14ac:dyDescent="0.2">
      <c r="A360" s="82" t="s">
        <v>908</v>
      </c>
      <c r="B360" s="107">
        <v>91785</v>
      </c>
      <c r="C360" s="83" t="s">
        <v>178</v>
      </c>
      <c r="D360" s="161">
        <f>'Orçamento Sintético'!G359</f>
        <v>73.84</v>
      </c>
      <c r="E360" s="181"/>
      <c r="F360" s="179"/>
      <c r="G360" s="180"/>
      <c r="H360" s="181"/>
      <c r="I360" s="179"/>
      <c r="J360" s="180"/>
      <c r="K360" s="181"/>
      <c r="L360" s="179"/>
      <c r="M360" s="213">
        <v>1</v>
      </c>
      <c r="N360" s="181"/>
      <c r="O360" s="179"/>
      <c r="P360" s="180"/>
      <c r="Q360" s="181"/>
      <c r="R360" s="179"/>
      <c r="S360" s="180"/>
      <c r="T360" s="68"/>
      <c r="U360" s="68"/>
      <c r="V360" s="68"/>
      <c r="W360" s="68"/>
      <c r="X360" s="68"/>
      <c r="Y360" s="68"/>
      <c r="Z360" s="68"/>
      <c r="AA360" s="68"/>
      <c r="AB360" s="68"/>
      <c r="AC360" s="68"/>
      <c r="AD360" s="68"/>
      <c r="AE360" s="68"/>
      <c r="AF360" s="68"/>
      <c r="AG360" s="68"/>
      <c r="AH360" s="68"/>
      <c r="AI360" s="68"/>
    </row>
    <row r="361" spans="1:35" s="7" customFormat="1" ht="60" customHeight="1" x14ac:dyDescent="0.2">
      <c r="A361" s="82" t="s">
        <v>909</v>
      </c>
      <c r="B361" s="191">
        <v>89957</v>
      </c>
      <c r="C361" s="77" t="s">
        <v>179</v>
      </c>
      <c r="D361" s="161">
        <f>'Orçamento Sintético'!G360</f>
        <v>187.86</v>
      </c>
      <c r="E361" s="181"/>
      <c r="F361" s="179"/>
      <c r="G361" s="180"/>
      <c r="H361" s="181"/>
      <c r="I361" s="179"/>
      <c r="J361" s="180"/>
      <c r="K361" s="181"/>
      <c r="L361" s="179"/>
      <c r="M361" s="213">
        <v>1</v>
      </c>
      <c r="N361" s="181"/>
      <c r="O361" s="179"/>
      <c r="P361" s="180"/>
      <c r="Q361" s="181"/>
      <c r="R361" s="179"/>
      <c r="S361" s="180"/>
      <c r="T361" s="68"/>
      <c r="U361" s="68"/>
      <c r="V361" s="68"/>
      <c r="W361" s="68"/>
      <c r="X361" s="68"/>
      <c r="Y361" s="68"/>
      <c r="Z361" s="68"/>
      <c r="AA361" s="68"/>
      <c r="AB361" s="68"/>
      <c r="AC361" s="68"/>
      <c r="AD361" s="68"/>
      <c r="AE361" s="68"/>
      <c r="AF361" s="68"/>
      <c r="AG361" s="68"/>
      <c r="AH361" s="68"/>
      <c r="AI361" s="68"/>
    </row>
    <row r="362" spans="1:35" s="79" customFormat="1" ht="39.950000000000003" customHeight="1" thickBot="1" x14ac:dyDescent="0.25">
      <c r="A362" s="82" t="s">
        <v>910</v>
      </c>
      <c r="B362" s="107">
        <v>89987</v>
      </c>
      <c r="C362" s="83" t="s">
        <v>989</v>
      </c>
      <c r="D362" s="161">
        <f>'Orçamento Sintético'!G361</f>
        <v>58.68</v>
      </c>
      <c r="E362" s="181"/>
      <c r="F362" s="179"/>
      <c r="G362" s="180"/>
      <c r="H362" s="181"/>
      <c r="I362" s="179"/>
      <c r="J362" s="180"/>
      <c r="K362" s="181"/>
      <c r="L362" s="179"/>
      <c r="M362" s="180"/>
      <c r="N362" s="181"/>
      <c r="O362" s="179"/>
      <c r="P362" s="213">
        <v>1</v>
      </c>
      <c r="Q362" s="181"/>
      <c r="R362" s="179"/>
      <c r="S362" s="180"/>
      <c r="T362" s="68"/>
      <c r="U362" s="68"/>
      <c r="V362" s="68"/>
      <c r="W362" s="68"/>
      <c r="X362" s="68"/>
      <c r="Y362" s="68"/>
      <c r="Z362" s="68"/>
      <c r="AA362" s="68"/>
      <c r="AB362" s="68"/>
      <c r="AC362" s="68"/>
      <c r="AD362" s="68"/>
      <c r="AE362" s="68"/>
      <c r="AF362" s="68"/>
      <c r="AG362" s="68"/>
      <c r="AH362" s="68"/>
      <c r="AI362" s="68"/>
    </row>
    <row r="363" spans="1:35" s="9" customFormat="1" ht="30" customHeight="1" thickBot="1" x14ac:dyDescent="0.25">
      <c r="A363" s="60" t="s">
        <v>911</v>
      </c>
      <c r="B363" s="61"/>
      <c r="C363" s="177" t="s">
        <v>734</v>
      </c>
      <c r="D363" s="162">
        <f>SUM(D364:D364)</f>
        <v>187.86</v>
      </c>
      <c r="E363" s="286">
        <f>SUM(E364:G364)*$D$364</f>
        <v>0</v>
      </c>
      <c r="F363" s="287"/>
      <c r="G363" s="185">
        <f>E363/$D$363</f>
        <v>0</v>
      </c>
      <c r="H363" s="286">
        <f t="shared" ref="H363" si="8">SUM(H364:J364)*$D$364</f>
        <v>0</v>
      </c>
      <c r="I363" s="287"/>
      <c r="J363" s="185">
        <f t="shared" ref="J363" si="9">H363/$D$363</f>
        <v>0</v>
      </c>
      <c r="K363" s="286">
        <f t="shared" ref="K363" si="10">SUM(K364:M364)*$D$364</f>
        <v>0</v>
      </c>
      <c r="L363" s="287"/>
      <c r="M363" s="185">
        <f t="shared" ref="M363" si="11">K363/$D$363</f>
        <v>0</v>
      </c>
      <c r="N363" s="288">
        <f t="shared" ref="N363" si="12">SUM(N364:P364)*$D$364</f>
        <v>187.86</v>
      </c>
      <c r="O363" s="289"/>
      <c r="P363" s="215">
        <f t="shared" ref="P363" si="13">N363/$D$363</f>
        <v>1</v>
      </c>
      <c r="Q363" s="286">
        <f t="shared" ref="Q363" si="14">SUM(Q364:S364)*$D$364</f>
        <v>0</v>
      </c>
      <c r="R363" s="287"/>
      <c r="S363" s="185">
        <f t="shared" ref="S363" si="15">Q363/$D$363</f>
        <v>0</v>
      </c>
      <c r="T363" s="68"/>
      <c r="U363" s="68"/>
      <c r="V363" s="68"/>
      <c r="W363" s="68"/>
      <c r="X363" s="68"/>
      <c r="Y363" s="68"/>
      <c r="Z363" s="68"/>
      <c r="AA363" s="68"/>
      <c r="AB363" s="68"/>
      <c r="AC363" s="68"/>
      <c r="AD363" s="68"/>
      <c r="AE363" s="68"/>
      <c r="AF363" s="68"/>
      <c r="AG363" s="68"/>
      <c r="AH363" s="68"/>
      <c r="AI363" s="68"/>
    </row>
    <row r="364" spans="1:35" s="7" customFormat="1" ht="60" customHeight="1" thickBot="1" x14ac:dyDescent="0.25">
      <c r="A364" s="82" t="s">
        <v>691</v>
      </c>
      <c r="B364" s="191">
        <v>89957</v>
      </c>
      <c r="C364" s="77" t="s">
        <v>179</v>
      </c>
      <c r="D364" s="161">
        <f>'Orçamento Sintético'!G363</f>
        <v>187.86</v>
      </c>
      <c r="E364" s="181"/>
      <c r="F364" s="179"/>
      <c r="G364" s="180"/>
      <c r="H364" s="181"/>
      <c r="I364" s="179"/>
      <c r="J364" s="180"/>
      <c r="K364" s="181"/>
      <c r="L364" s="179"/>
      <c r="M364" s="180"/>
      <c r="N364" s="181"/>
      <c r="O364" s="179"/>
      <c r="P364" s="213">
        <v>1</v>
      </c>
      <c r="Q364" s="181"/>
      <c r="R364" s="179"/>
      <c r="S364" s="180"/>
      <c r="T364" s="68"/>
      <c r="U364" s="68"/>
      <c r="V364" s="68"/>
      <c r="W364" s="68"/>
      <c r="X364" s="68"/>
      <c r="Y364" s="68"/>
      <c r="Z364" s="68"/>
      <c r="AA364" s="68"/>
      <c r="AB364" s="68"/>
      <c r="AC364" s="68"/>
      <c r="AD364" s="68"/>
      <c r="AE364" s="68"/>
      <c r="AF364" s="68"/>
      <c r="AG364" s="68"/>
      <c r="AH364" s="68"/>
      <c r="AI364" s="68"/>
    </row>
    <row r="365" spans="1:35" s="9" customFormat="1" ht="30" customHeight="1" thickBot="1" x14ac:dyDescent="0.25">
      <c r="A365" s="10">
        <v>28</v>
      </c>
      <c r="B365" s="10"/>
      <c r="C365" s="155" t="s">
        <v>181</v>
      </c>
      <c r="D365" s="157">
        <f>D366+D372+D375+D378</f>
        <v>16179.550000000001</v>
      </c>
      <c r="E365" s="286">
        <f>E366+E372+E375+E378</f>
        <v>0</v>
      </c>
      <c r="F365" s="287"/>
      <c r="G365" s="185">
        <f>E365/$D$365</f>
        <v>0</v>
      </c>
      <c r="H365" s="286">
        <f>H366+H372+H375+H378</f>
        <v>0</v>
      </c>
      <c r="I365" s="287"/>
      <c r="J365" s="185">
        <f>H365/$D$365</f>
        <v>0</v>
      </c>
      <c r="K365" s="282">
        <f>K366+K372+K375+K378</f>
        <v>10977.239000000001</v>
      </c>
      <c r="L365" s="283"/>
      <c r="M365" s="214">
        <f>K365/$D$365</f>
        <v>0.67846380152723662</v>
      </c>
      <c r="N365" s="282">
        <f>N366+N372+N375+N378</f>
        <v>3751.9909999999995</v>
      </c>
      <c r="O365" s="283"/>
      <c r="P365" s="214">
        <f>N365/$D$365</f>
        <v>0.23189711703971985</v>
      </c>
      <c r="Q365" s="282">
        <f>Q366+Q372+Q375+Q378</f>
        <v>1450.3200000000002</v>
      </c>
      <c r="R365" s="283"/>
      <c r="S365" s="214">
        <f>Q365/$D$365</f>
        <v>8.9639081433043569E-2</v>
      </c>
      <c r="T365" s="68"/>
      <c r="U365" s="247">
        <f>E365+H365+K365+N365+Q365</f>
        <v>16179.550000000001</v>
      </c>
      <c r="V365" s="68"/>
      <c r="W365" s="68"/>
      <c r="X365" s="68"/>
      <c r="Y365" s="68"/>
      <c r="Z365" s="68"/>
      <c r="AA365" s="68"/>
      <c r="AB365" s="68"/>
      <c r="AC365" s="68"/>
      <c r="AD365" s="68"/>
      <c r="AE365" s="68"/>
      <c r="AF365" s="68"/>
      <c r="AG365" s="68"/>
      <c r="AH365" s="68"/>
      <c r="AI365" s="68"/>
    </row>
    <row r="366" spans="1:35" s="9" customFormat="1" ht="30" customHeight="1" thickBot="1" x14ac:dyDescent="0.25">
      <c r="A366" s="60" t="s">
        <v>719</v>
      </c>
      <c r="B366" s="61"/>
      <c r="C366" s="177" t="s">
        <v>182</v>
      </c>
      <c r="D366" s="162">
        <f>SUM(D367:D371)</f>
        <v>3050.1500000000005</v>
      </c>
      <c r="E366" s="286">
        <f>SUM(E367:G367)*$D$367+SUM(E368:G368)*$D$368+SUM(E369:G369)*$D$369+SUM(E370:G370)*$D$370+SUM(E371:G371)*$D$371</f>
        <v>0</v>
      </c>
      <c r="F366" s="287"/>
      <c r="G366" s="185">
        <f>E366/$D$366</f>
        <v>0</v>
      </c>
      <c r="H366" s="286">
        <f>SUM(H367:J367)*$D$367+SUM(H368:J368)*$D$368+SUM(H369:J369)*$D$369+SUM(H370:J370)*$D$370+SUM(H371:J371)*$D$371</f>
        <v>0</v>
      </c>
      <c r="I366" s="287"/>
      <c r="J366" s="185">
        <f>H366/$D$366</f>
        <v>0</v>
      </c>
      <c r="K366" s="288">
        <f>SUM(K367:M367)*$D$367+SUM(K368:M368)*$D$368+SUM(K369:M369)*$D$369+SUM(K370:M370)*$D$370+SUM(K371:M371)*$D$371</f>
        <v>2819.1000000000004</v>
      </c>
      <c r="L366" s="289"/>
      <c r="M366" s="215">
        <f>K366/$D$366</f>
        <v>0.92424962706752123</v>
      </c>
      <c r="N366" s="286">
        <f>SUM(N367:P367)*$D$367+SUM(N368:P368)*$D$368+SUM(N369:P369)*$D$369+SUM(N370:P370)*$D$370+SUM(N371:P371)*$D$371</f>
        <v>0</v>
      </c>
      <c r="O366" s="287"/>
      <c r="P366" s="185">
        <f>N366/$D$366</f>
        <v>0</v>
      </c>
      <c r="Q366" s="288">
        <f>SUM(Q367:S367)*$D$367+SUM(Q368:S368)*$D$368+SUM(Q369:S369)*$D$369+SUM(Q370:S370)*$D$370+SUM(Q371:S371)*$D$371</f>
        <v>231.05</v>
      </c>
      <c r="R366" s="289"/>
      <c r="S366" s="215">
        <f>Q366/$D$366</f>
        <v>7.5750372932478716E-2</v>
      </c>
      <c r="T366" s="68"/>
      <c r="U366" s="68"/>
      <c r="V366" s="68"/>
      <c r="W366" s="68"/>
      <c r="X366" s="68"/>
      <c r="Y366" s="68"/>
      <c r="Z366" s="68"/>
      <c r="AA366" s="68"/>
      <c r="AB366" s="68"/>
      <c r="AC366" s="68"/>
      <c r="AD366" s="68"/>
      <c r="AE366" s="68"/>
      <c r="AF366" s="68"/>
      <c r="AG366" s="68"/>
      <c r="AH366" s="68"/>
      <c r="AI366" s="68"/>
    </row>
    <row r="367" spans="1:35" s="7" customFormat="1" ht="80.099999999999994" customHeight="1" x14ac:dyDescent="0.2">
      <c r="A367" s="46" t="s">
        <v>720</v>
      </c>
      <c r="B367" s="191">
        <v>91792</v>
      </c>
      <c r="C367" s="77" t="s">
        <v>184</v>
      </c>
      <c r="D367" s="161">
        <f>'Orçamento Sintético'!G366</f>
        <v>189.77</v>
      </c>
      <c r="E367" s="181"/>
      <c r="F367" s="179"/>
      <c r="G367" s="180"/>
      <c r="H367" s="181"/>
      <c r="I367" s="179"/>
      <c r="J367" s="180"/>
      <c r="K367" s="181"/>
      <c r="L367" s="210">
        <v>0.4</v>
      </c>
      <c r="M367" s="213">
        <v>0.6</v>
      </c>
      <c r="N367" s="181"/>
      <c r="O367" s="179"/>
      <c r="P367" s="180"/>
      <c r="Q367" s="181"/>
      <c r="R367" s="179"/>
      <c r="S367" s="180"/>
      <c r="T367" s="68"/>
      <c r="U367" s="68"/>
      <c r="V367" s="68"/>
      <c r="W367" s="68"/>
      <c r="X367" s="68"/>
      <c r="Y367" s="68"/>
      <c r="Z367" s="68"/>
      <c r="AA367" s="68"/>
      <c r="AB367" s="68"/>
      <c r="AC367" s="68"/>
      <c r="AD367" s="68"/>
      <c r="AE367" s="68"/>
      <c r="AF367" s="68"/>
      <c r="AG367" s="68"/>
      <c r="AH367" s="68"/>
      <c r="AI367" s="68"/>
    </row>
    <row r="368" spans="1:35" s="7" customFormat="1" ht="80.099999999999994" customHeight="1" x14ac:dyDescent="0.2">
      <c r="A368" s="46" t="s">
        <v>721</v>
      </c>
      <c r="B368" s="191">
        <v>91793</v>
      </c>
      <c r="C368" s="77" t="s">
        <v>185</v>
      </c>
      <c r="D368" s="161">
        <f>'Orçamento Sintético'!G367</f>
        <v>889.53</v>
      </c>
      <c r="E368" s="181"/>
      <c r="F368" s="179"/>
      <c r="G368" s="180"/>
      <c r="H368" s="181"/>
      <c r="I368" s="179"/>
      <c r="J368" s="180"/>
      <c r="K368" s="181"/>
      <c r="L368" s="210">
        <v>0.4</v>
      </c>
      <c r="M368" s="213">
        <v>0.6</v>
      </c>
      <c r="N368" s="181"/>
      <c r="O368" s="179"/>
      <c r="P368" s="180"/>
      <c r="Q368" s="181"/>
      <c r="R368" s="179"/>
      <c r="S368" s="180"/>
      <c r="T368" s="68"/>
      <c r="U368" s="68"/>
      <c r="V368" s="68"/>
      <c r="W368" s="68"/>
      <c r="X368" s="68"/>
      <c r="Y368" s="68"/>
      <c r="Z368" s="68"/>
      <c r="AA368" s="68"/>
      <c r="AB368" s="68"/>
      <c r="AC368" s="68"/>
      <c r="AD368" s="68"/>
      <c r="AE368" s="68"/>
      <c r="AF368" s="68"/>
      <c r="AG368" s="68"/>
      <c r="AH368" s="68"/>
      <c r="AI368" s="68"/>
    </row>
    <row r="369" spans="1:35" s="7" customFormat="1" ht="80.099999999999994" customHeight="1" x14ac:dyDescent="0.2">
      <c r="A369" s="46" t="s">
        <v>914</v>
      </c>
      <c r="B369" s="191">
        <v>91795</v>
      </c>
      <c r="C369" s="77" t="s">
        <v>186</v>
      </c>
      <c r="D369" s="161">
        <f>'Orçamento Sintético'!G368</f>
        <v>1525.5</v>
      </c>
      <c r="E369" s="181"/>
      <c r="F369" s="179"/>
      <c r="G369" s="180"/>
      <c r="H369" s="181"/>
      <c r="I369" s="179"/>
      <c r="J369" s="180"/>
      <c r="K369" s="181"/>
      <c r="L369" s="210">
        <v>0.4</v>
      </c>
      <c r="M369" s="213">
        <v>0.6</v>
      </c>
      <c r="N369" s="181"/>
      <c r="O369" s="179"/>
      <c r="P369" s="180"/>
      <c r="Q369" s="181"/>
      <c r="R369" s="179"/>
      <c r="S369" s="180"/>
      <c r="T369" s="68"/>
      <c r="U369" s="68"/>
      <c r="V369" s="68"/>
      <c r="W369" s="68"/>
      <c r="X369" s="68"/>
      <c r="Y369" s="68"/>
      <c r="Z369" s="68"/>
      <c r="AA369" s="68"/>
      <c r="AB369" s="68"/>
      <c r="AC369" s="68"/>
      <c r="AD369" s="68"/>
      <c r="AE369" s="68"/>
      <c r="AF369" s="68"/>
      <c r="AG369" s="68"/>
      <c r="AH369" s="68"/>
      <c r="AI369" s="68"/>
    </row>
    <row r="370" spans="1:35" s="7" customFormat="1" ht="60" customHeight="1" x14ac:dyDescent="0.2">
      <c r="A370" s="46" t="s">
        <v>915</v>
      </c>
      <c r="B370" s="107" t="s">
        <v>294</v>
      </c>
      <c r="C370" s="93" t="s">
        <v>187</v>
      </c>
      <c r="D370" s="161">
        <f>'Orçamento Sintético'!G369</f>
        <v>214.3</v>
      </c>
      <c r="E370" s="181"/>
      <c r="F370" s="179"/>
      <c r="G370" s="180"/>
      <c r="H370" s="181"/>
      <c r="I370" s="179"/>
      <c r="J370" s="180"/>
      <c r="K370" s="181"/>
      <c r="L370" s="179"/>
      <c r="M370" s="213">
        <v>1</v>
      </c>
      <c r="N370" s="181"/>
      <c r="O370" s="179"/>
      <c r="P370" s="180"/>
      <c r="Q370" s="181"/>
      <c r="R370" s="179"/>
      <c r="S370" s="180"/>
      <c r="T370" s="68"/>
      <c r="U370" s="68"/>
      <c r="V370" s="68"/>
      <c r="W370" s="68"/>
      <c r="X370" s="68"/>
      <c r="Y370" s="68"/>
      <c r="Z370" s="68"/>
      <c r="AA370" s="68"/>
      <c r="AB370" s="68"/>
      <c r="AC370" s="68"/>
      <c r="AD370" s="68"/>
      <c r="AE370" s="68"/>
      <c r="AF370" s="68"/>
      <c r="AG370" s="68"/>
      <c r="AH370" s="68"/>
      <c r="AI370" s="68"/>
    </row>
    <row r="371" spans="1:35" s="79" customFormat="1" ht="39.950000000000003" customHeight="1" thickBot="1" x14ac:dyDescent="0.25">
      <c r="A371" s="46" t="s">
        <v>916</v>
      </c>
      <c r="B371" s="107" t="s">
        <v>295</v>
      </c>
      <c r="C371" s="83" t="s">
        <v>188</v>
      </c>
      <c r="D371" s="161">
        <f>'Orçamento Sintético'!G370</f>
        <v>231.05</v>
      </c>
      <c r="E371" s="181"/>
      <c r="F371" s="179"/>
      <c r="G371" s="180"/>
      <c r="H371" s="181"/>
      <c r="I371" s="179"/>
      <c r="J371" s="180"/>
      <c r="K371" s="181"/>
      <c r="L371" s="179"/>
      <c r="M371" s="180"/>
      <c r="N371" s="181"/>
      <c r="O371" s="179"/>
      <c r="P371" s="180"/>
      <c r="Q371" s="207">
        <v>1</v>
      </c>
      <c r="R371" s="179"/>
      <c r="S371" s="180"/>
      <c r="T371" s="68"/>
      <c r="U371" s="68"/>
      <c r="V371" s="68"/>
      <c r="W371" s="68"/>
      <c r="X371" s="68"/>
      <c r="Y371" s="68"/>
      <c r="Z371" s="68"/>
      <c r="AA371" s="68"/>
      <c r="AB371" s="68"/>
      <c r="AC371" s="68"/>
      <c r="AD371" s="68"/>
      <c r="AE371" s="68"/>
      <c r="AF371" s="68"/>
      <c r="AG371" s="68"/>
      <c r="AH371" s="68"/>
      <c r="AI371" s="68"/>
    </row>
    <row r="372" spans="1:35" s="9" customFormat="1" ht="30" customHeight="1" thickBot="1" x14ac:dyDescent="0.25">
      <c r="A372" s="60" t="s">
        <v>722</v>
      </c>
      <c r="B372" s="61"/>
      <c r="C372" s="177" t="s">
        <v>183</v>
      </c>
      <c r="D372" s="162">
        <f>SUM(D373:D374)</f>
        <v>1160.01</v>
      </c>
      <c r="E372" s="286">
        <f>SUM(E373:G373)*$D$373+SUM(E374:G374)*$D$374</f>
        <v>0</v>
      </c>
      <c r="F372" s="287"/>
      <c r="G372" s="185">
        <f>E372/$D$372</f>
        <v>0</v>
      </c>
      <c r="H372" s="286">
        <f>SUM(H373:J373)*$D$373+SUM(H374:J374)*$D$374</f>
        <v>0</v>
      </c>
      <c r="I372" s="287"/>
      <c r="J372" s="185">
        <f>H372/$D$372</f>
        <v>0</v>
      </c>
      <c r="K372" s="288">
        <f>SUM(K373:M373)*$D$373+SUM(K374:M374)*$D$374</f>
        <v>1160.01</v>
      </c>
      <c r="L372" s="289"/>
      <c r="M372" s="215">
        <f>K372/$D$372</f>
        <v>1</v>
      </c>
      <c r="N372" s="286">
        <f>SUM(N373:P373)*$D$373+SUM(N374:P374)*$D$374</f>
        <v>0</v>
      </c>
      <c r="O372" s="287"/>
      <c r="P372" s="185">
        <f>N372/$D$372</f>
        <v>0</v>
      </c>
      <c r="Q372" s="286">
        <f>SUM(Q373:S373)*$D$373+SUM(Q374:S374)*$D$374</f>
        <v>0</v>
      </c>
      <c r="R372" s="287"/>
      <c r="S372" s="185">
        <f>Q372/$D$372</f>
        <v>0</v>
      </c>
      <c r="T372" s="68"/>
      <c r="U372" s="68"/>
      <c r="V372" s="68"/>
      <c r="W372" s="68"/>
      <c r="X372" s="68"/>
      <c r="Y372" s="68"/>
      <c r="Z372" s="68"/>
      <c r="AA372" s="68"/>
      <c r="AB372" s="68"/>
      <c r="AC372" s="68"/>
      <c r="AD372" s="68"/>
      <c r="AE372" s="68"/>
      <c r="AF372" s="68"/>
      <c r="AG372" s="68"/>
      <c r="AH372" s="68"/>
      <c r="AI372" s="68"/>
    </row>
    <row r="373" spans="1:35" s="7" customFormat="1" ht="80.099999999999994" customHeight="1" x14ac:dyDescent="0.2">
      <c r="A373" s="46" t="s">
        <v>723</v>
      </c>
      <c r="B373" s="191">
        <v>91793</v>
      </c>
      <c r="C373" s="77" t="s">
        <v>354</v>
      </c>
      <c r="D373" s="161">
        <f>'Orçamento Sintético'!G372</f>
        <v>1139.04</v>
      </c>
      <c r="E373" s="181"/>
      <c r="F373" s="179"/>
      <c r="G373" s="180"/>
      <c r="H373" s="181"/>
      <c r="I373" s="179"/>
      <c r="J373" s="180"/>
      <c r="K373" s="181"/>
      <c r="L373" s="179"/>
      <c r="M373" s="213">
        <v>1</v>
      </c>
      <c r="N373" s="181"/>
      <c r="O373" s="179"/>
      <c r="P373" s="180"/>
      <c r="Q373" s="181"/>
      <c r="R373" s="179"/>
      <c r="S373" s="180"/>
      <c r="T373" s="68"/>
      <c r="U373" s="68"/>
      <c r="V373" s="68"/>
      <c r="W373" s="68"/>
      <c r="X373" s="68"/>
      <c r="Y373" s="68"/>
      <c r="Z373" s="68"/>
      <c r="AA373" s="68"/>
      <c r="AB373" s="68"/>
      <c r="AC373" s="68"/>
      <c r="AD373" s="68"/>
      <c r="AE373" s="68"/>
      <c r="AF373" s="68"/>
      <c r="AG373" s="68"/>
      <c r="AH373" s="68"/>
      <c r="AI373" s="68"/>
    </row>
    <row r="374" spans="1:35" s="79" customFormat="1" ht="39.950000000000003" customHeight="1" thickBot="1" x14ac:dyDescent="0.25">
      <c r="A374" s="46" t="s">
        <v>724</v>
      </c>
      <c r="B374" s="107" t="s">
        <v>296</v>
      </c>
      <c r="C374" s="83" t="s">
        <v>189</v>
      </c>
      <c r="D374" s="161">
        <f>'Orçamento Sintético'!G373</f>
        <v>20.97</v>
      </c>
      <c r="E374" s="181"/>
      <c r="F374" s="179"/>
      <c r="G374" s="180"/>
      <c r="H374" s="181"/>
      <c r="I374" s="179"/>
      <c r="J374" s="180"/>
      <c r="K374" s="181"/>
      <c r="L374" s="179"/>
      <c r="M374" s="213">
        <v>1</v>
      </c>
      <c r="N374" s="181"/>
      <c r="O374" s="179"/>
      <c r="P374" s="180"/>
      <c r="Q374" s="181"/>
      <c r="R374" s="179"/>
      <c r="S374" s="180"/>
      <c r="T374" s="68"/>
      <c r="U374" s="68"/>
      <c r="V374" s="68"/>
      <c r="W374" s="68"/>
      <c r="X374" s="68"/>
      <c r="Y374" s="68"/>
      <c r="Z374" s="68"/>
      <c r="AA374" s="68"/>
      <c r="AB374" s="68"/>
      <c r="AC374" s="68"/>
      <c r="AD374" s="68"/>
      <c r="AE374" s="68"/>
      <c r="AF374" s="68"/>
      <c r="AG374" s="68"/>
      <c r="AH374" s="68"/>
      <c r="AI374" s="68"/>
    </row>
    <row r="375" spans="1:35" s="9" customFormat="1" ht="30" customHeight="1" thickBot="1" x14ac:dyDescent="0.25">
      <c r="A375" s="60" t="s">
        <v>725</v>
      </c>
      <c r="B375" s="61"/>
      <c r="C375" s="177" t="s">
        <v>190</v>
      </c>
      <c r="D375" s="162">
        <f>SUM(D376:D377)</f>
        <v>2707.9</v>
      </c>
      <c r="E375" s="286">
        <f>SUM(E376:G376)*$D$376+SUM(E377:G377)*$D$377</f>
        <v>0</v>
      </c>
      <c r="F375" s="287"/>
      <c r="G375" s="185">
        <f>E375/$D$375</f>
        <v>0</v>
      </c>
      <c r="H375" s="286">
        <f>SUM(H376:J376)*$D$376+SUM(H377:J377)*$D$377</f>
        <v>0</v>
      </c>
      <c r="I375" s="287"/>
      <c r="J375" s="185">
        <f>H375/$D$375</f>
        <v>0</v>
      </c>
      <c r="K375" s="288">
        <f>SUM(K376:M376)*$D$376+SUM(K377:M377)*$D$377</f>
        <v>2437.11</v>
      </c>
      <c r="L375" s="289"/>
      <c r="M375" s="215">
        <f>K375/$D$375</f>
        <v>0.9</v>
      </c>
      <c r="N375" s="286">
        <f>SUM(N376:P376)*$D$376+SUM(N377:P377)*$D$377</f>
        <v>0</v>
      </c>
      <c r="O375" s="287"/>
      <c r="P375" s="185">
        <f>N375/$D$375</f>
        <v>0</v>
      </c>
      <c r="Q375" s="288">
        <f>SUM(Q376:S376)*$D$376+SUM(Q377:S377)*$D$377</f>
        <v>270.79000000000002</v>
      </c>
      <c r="R375" s="289"/>
      <c r="S375" s="215">
        <f>Q375/$D$375</f>
        <v>0.1</v>
      </c>
      <c r="T375" s="68"/>
      <c r="U375" s="68"/>
      <c r="V375" s="68"/>
      <c r="W375" s="68"/>
      <c r="X375" s="68"/>
      <c r="Y375" s="68"/>
      <c r="Z375" s="68"/>
      <c r="AA375" s="68"/>
      <c r="AB375" s="68"/>
      <c r="AC375" s="68"/>
      <c r="AD375" s="68"/>
      <c r="AE375" s="68"/>
      <c r="AF375" s="68"/>
      <c r="AG375" s="68"/>
      <c r="AH375" s="68"/>
      <c r="AI375" s="68"/>
    </row>
    <row r="376" spans="1:35" s="79" customFormat="1" ht="60" customHeight="1" x14ac:dyDescent="0.2">
      <c r="A376" s="82" t="s">
        <v>726</v>
      </c>
      <c r="B376" s="107">
        <v>97902</v>
      </c>
      <c r="C376" s="83" t="s">
        <v>737</v>
      </c>
      <c r="D376" s="161">
        <f>'Orçamento Sintético'!G375</f>
        <v>2198.5500000000002</v>
      </c>
      <c r="E376" s="181"/>
      <c r="F376" s="179"/>
      <c r="G376" s="180"/>
      <c r="H376" s="181"/>
      <c r="I376" s="179"/>
      <c r="J376" s="180"/>
      <c r="K376" s="181"/>
      <c r="L376" s="210">
        <v>0.9</v>
      </c>
      <c r="M376" s="180"/>
      <c r="N376" s="181"/>
      <c r="O376" s="179"/>
      <c r="P376" s="180"/>
      <c r="Q376" s="207">
        <v>0.1</v>
      </c>
      <c r="R376" s="179"/>
      <c r="S376" s="180"/>
      <c r="T376" s="68"/>
      <c r="U376" s="68"/>
      <c r="V376" s="68"/>
      <c r="W376" s="68"/>
      <c r="X376" s="68"/>
      <c r="Y376" s="68"/>
      <c r="Z376" s="68"/>
      <c r="AA376" s="68"/>
      <c r="AB376" s="68"/>
      <c r="AC376" s="68"/>
      <c r="AD376" s="68"/>
      <c r="AE376" s="68"/>
      <c r="AF376" s="68"/>
      <c r="AG376" s="68"/>
      <c r="AH376" s="68"/>
      <c r="AI376" s="68"/>
    </row>
    <row r="377" spans="1:35" s="79" customFormat="1" ht="60" customHeight="1" thickBot="1" x14ac:dyDescent="0.25">
      <c r="A377" s="82" t="s">
        <v>727</v>
      </c>
      <c r="B377" s="107">
        <v>98105</v>
      </c>
      <c r="C377" s="83" t="s">
        <v>738</v>
      </c>
      <c r="D377" s="161">
        <f>'Orçamento Sintético'!G376</f>
        <v>509.35</v>
      </c>
      <c r="E377" s="181"/>
      <c r="F377" s="179"/>
      <c r="G377" s="180"/>
      <c r="H377" s="181"/>
      <c r="I377" s="179"/>
      <c r="J377" s="180"/>
      <c r="K377" s="181"/>
      <c r="L377" s="210">
        <v>0.9</v>
      </c>
      <c r="M377" s="180"/>
      <c r="N377" s="181"/>
      <c r="O377" s="179"/>
      <c r="P377" s="180"/>
      <c r="Q377" s="207">
        <v>0.1</v>
      </c>
      <c r="R377" s="179"/>
      <c r="S377" s="180"/>
      <c r="T377" s="68"/>
      <c r="U377" s="68"/>
      <c r="V377" s="68"/>
      <c r="W377" s="68"/>
      <c r="X377" s="68"/>
      <c r="Y377" s="68"/>
      <c r="Z377" s="68"/>
      <c r="AA377" s="68"/>
      <c r="AB377" s="68"/>
      <c r="AC377" s="68"/>
      <c r="AD377" s="68"/>
      <c r="AE377" s="68"/>
      <c r="AF377" s="68"/>
      <c r="AG377" s="68"/>
      <c r="AH377" s="68"/>
      <c r="AI377" s="68"/>
    </row>
    <row r="378" spans="1:35" s="9" customFormat="1" ht="30" customHeight="1" thickBot="1" x14ac:dyDescent="0.25">
      <c r="A378" s="60" t="s">
        <v>729</v>
      </c>
      <c r="B378" s="61"/>
      <c r="C378" s="177" t="s">
        <v>191</v>
      </c>
      <c r="D378" s="162">
        <f>SUM(D379:D381)</f>
        <v>9261.49</v>
      </c>
      <c r="E378" s="286">
        <f>SUM(E379:G379)*$D$379+SUM(E380:G380)*$D$380+SUM(E381:G381)*$D$381</f>
        <v>0</v>
      </c>
      <c r="F378" s="287"/>
      <c r="G378" s="185">
        <f>E378/$D$378</f>
        <v>0</v>
      </c>
      <c r="H378" s="286">
        <f>SUM(H379:J379)*$D$379+SUM(H380:J380)*$D$380+SUM(H381:J381)*$D$381</f>
        <v>0</v>
      </c>
      <c r="I378" s="287"/>
      <c r="J378" s="185">
        <f>H378/$D$378</f>
        <v>0</v>
      </c>
      <c r="K378" s="288">
        <f>SUM(K379:M379)*$D$379+SUM(K380:M380)*$D$380+SUM(K381:M381)*$D$381</f>
        <v>4561.0189999999993</v>
      </c>
      <c r="L378" s="289"/>
      <c r="M378" s="215">
        <f>K378/$D$378</f>
        <v>0.49247140578891729</v>
      </c>
      <c r="N378" s="288">
        <f>SUM(N379:P379)*$D$379+SUM(N380:P380)*$D$380+SUM(N381:P381)*$D$381</f>
        <v>3751.9909999999995</v>
      </c>
      <c r="O378" s="289"/>
      <c r="P378" s="215">
        <f>N378/$D$378</f>
        <v>0.40511742710946075</v>
      </c>
      <c r="Q378" s="288">
        <f>SUM(Q379:S379)*$D$379+SUM(Q380:S380)*$D$380+SUM(Q381:S381)*$D$381</f>
        <v>948.48</v>
      </c>
      <c r="R378" s="289"/>
      <c r="S378" s="215">
        <f>Q378/$D$378</f>
        <v>0.10241116710162187</v>
      </c>
      <c r="T378" s="68"/>
      <c r="U378" s="68"/>
      <c r="V378" s="68"/>
      <c r="W378" s="68"/>
      <c r="X378" s="68"/>
      <c r="Y378" s="68"/>
      <c r="Z378" s="68"/>
      <c r="AA378" s="68"/>
      <c r="AB378" s="68"/>
      <c r="AC378" s="68"/>
      <c r="AD378" s="68"/>
      <c r="AE378" s="68"/>
      <c r="AF378" s="68"/>
      <c r="AG378" s="68"/>
      <c r="AH378" s="68"/>
      <c r="AI378" s="68"/>
    </row>
    <row r="379" spans="1:35" s="7" customFormat="1" ht="60" customHeight="1" x14ac:dyDescent="0.2">
      <c r="A379" s="46" t="s">
        <v>730</v>
      </c>
      <c r="B379" s="191">
        <v>98067</v>
      </c>
      <c r="C379" s="77" t="s">
        <v>192</v>
      </c>
      <c r="D379" s="161">
        <f>'Orçamento Sintético'!G378</f>
        <v>5167.79</v>
      </c>
      <c r="E379" s="181"/>
      <c r="F379" s="179"/>
      <c r="G379" s="180"/>
      <c r="H379" s="181"/>
      <c r="I379" s="179"/>
      <c r="J379" s="180"/>
      <c r="K379" s="181"/>
      <c r="L379" s="179"/>
      <c r="M379" s="213">
        <v>0.7</v>
      </c>
      <c r="N379" s="207">
        <v>0.3</v>
      </c>
      <c r="O379" s="179"/>
      <c r="P379" s="180"/>
      <c r="Q379" s="181"/>
      <c r="R379" s="179"/>
      <c r="S379" s="180"/>
      <c r="T379" s="68"/>
      <c r="U379" s="68"/>
      <c r="V379" s="68"/>
      <c r="W379" s="68"/>
      <c r="X379" s="68"/>
      <c r="Y379" s="68"/>
      <c r="Z379" s="68"/>
      <c r="AA379" s="68"/>
      <c r="AB379" s="68"/>
      <c r="AC379" s="68"/>
      <c r="AD379" s="68"/>
      <c r="AE379" s="68"/>
      <c r="AF379" s="68"/>
      <c r="AG379" s="68"/>
      <c r="AH379" s="68"/>
      <c r="AI379" s="68"/>
    </row>
    <row r="380" spans="1:35" s="79" customFormat="1" ht="39.950000000000003" customHeight="1" x14ac:dyDescent="0.2">
      <c r="A380" s="46" t="s">
        <v>731</v>
      </c>
      <c r="B380" s="107">
        <v>98078</v>
      </c>
      <c r="C380" s="83" t="s">
        <v>193</v>
      </c>
      <c r="D380" s="161">
        <f>'Orçamento Sintético'!G379</f>
        <v>3145.22</v>
      </c>
      <c r="E380" s="181"/>
      <c r="F380" s="179"/>
      <c r="G380" s="180"/>
      <c r="H380" s="181"/>
      <c r="I380" s="179"/>
      <c r="J380" s="180"/>
      <c r="K380" s="181"/>
      <c r="L380" s="179"/>
      <c r="M380" s="213">
        <v>0.3</v>
      </c>
      <c r="N380" s="207">
        <v>0.7</v>
      </c>
      <c r="O380" s="179"/>
      <c r="P380" s="180"/>
      <c r="Q380" s="181"/>
      <c r="R380" s="179"/>
      <c r="S380" s="180"/>
      <c r="T380" s="68"/>
      <c r="U380" s="68"/>
      <c r="V380" s="68"/>
      <c r="W380" s="68"/>
      <c r="X380" s="68"/>
      <c r="Y380" s="68"/>
      <c r="Z380" s="68"/>
      <c r="AA380" s="68"/>
      <c r="AB380" s="68"/>
      <c r="AC380" s="68"/>
      <c r="AD380" s="68"/>
      <c r="AE380" s="68"/>
      <c r="AF380" s="68"/>
      <c r="AG380" s="68"/>
      <c r="AH380" s="68"/>
      <c r="AI380" s="68"/>
    </row>
    <row r="381" spans="1:35" s="7" customFormat="1" ht="60" customHeight="1" thickBot="1" x14ac:dyDescent="0.25">
      <c r="A381" s="46" t="s">
        <v>732</v>
      </c>
      <c r="B381" s="107" t="s">
        <v>740</v>
      </c>
      <c r="C381" s="77" t="s">
        <v>739</v>
      </c>
      <c r="D381" s="161">
        <f>'Orçamento Sintético'!G380</f>
        <v>948.48</v>
      </c>
      <c r="E381" s="181"/>
      <c r="F381" s="179"/>
      <c r="G381" s="180"/>
      <c r="H381" s="181"/>
      <c r="I381" s="179"/>
      <c r="J381" s="180"/>
      <c r="K381" s="181"/>
      <c r="L381" s="179"/>
      <c r="M381" s="180"/>
      <c r="N381" s="181"/>
      <c r="O381" s="179"/>
      <c r="P381" s="180"/>
      <c r="Q381" s="207">
        <v>1</v>
      </c>
      <c r="R381" s="179"/>
      <c r="S381" s="180"/>
      <c r="T381" s="68"/>
      <c r="U381" s="68"/>
      <c r="V381" s="68"/>
      <c r="W381" s="68"/>
      <c r="X381" s="68"/>
      <c r="Y381" s="68"/>
      <c r="Z381" s="68"/>
      <c r="AA381" s="68"/>
      <c r="AB381" s="68"/>
      <c r="AC381" s="68"/>
      <c r="AD381" s="68"/>
      <c r="AE381" s="68"/>
      <c r="AF381" s="68"/>
      <c r="AG381" s="68"/>
      <c r="AH381" s="68"/>
      <c r="AI381" s="68"/>
    </row>
    <row r="382" spans="1:35" s="9" customFormat="1" ht="30" customHeight="1" thickBot="1" x14ac:dyDescent="0.25">
      <c r="A382" s="10">
        <v>29</v>
      </c>
      <c r="B382" s="10"/>
      <c r="C382" s="155" t="s">
        <v>194</v>
      </c>
      <c r="D382" s="157">
        <f>SUM(D383:D384)</f>
        <v>1403.64</v>
      </c>
      <c r="E382" s="286">
        <f>SUM(E383:G383)*$D$383+SUM(E384:G384)*$D$384</f>
        <v>0</v>
      </c>
      <c r="F382" s="287"/>
      <c r="G382" s="185">
        <f>E382/$D$382</f>
        <v>0</v>
      </c>
      <c r="H382" s="286">
        <f>SUM(H383:J383)*$D$383+SUM(H384:J384)*$D$384</f>
        <v>0</v>
      </c>
      <c r="I382" s="287"/>
      <c r="J382" s="185">
        <f>H382/$D$382</f>
        <v>0</v>
      </c>
      <c r="K382" s="286">
        <f>SUM(K383:M383)*$D$383+SUM(K384:M384)*$D$384</f>
        <v>0</v>
      </c>
      <c r="L382" s="287"/>
      <c r="M382" s="185">
        <f>K382/$D$382</f>
        <v>0</v>
      </c>
      <c r="N382" s="282">
        <f>SUM(N383:P383)*$D$383+SUM(N384:P384)*$D$384</f>
        <v>1403.64</v>
      </c>
      <c r="O382" s="283"/>
      <c r="P382" s="214">
        <f>N382/$D$382</f>
        <v>1</v>
      </c>
      <c r="Q382" s="286">
        <f>SUM(Q383:S383)*$D$383+SUM(Q384:S384)*$D$384</f>
        <v>0</v>
      </c>
      <c r="R382" s="287"/>
      <c r="S382" s="185">
        <f>Q382/$D$382</f>
        <v>0</v>
      </c>
      <c r="T382" s="68"/>
      <c r="U382" s="247">
        <f>E382+H382+K382+N382+Q382</f>
        <v>1403.64</v>
      </c>
      <c r="V382" s="68"/>
      <c r="W382" s="68"/>
      <c r="X382" s="68"/>
      <c r="Y382" s="68"/>
      <c r="Z382" s="68"/>
      <c r="AA382" s="68"/>
      <c r="AB382" s="68"/>
      <c r="AC382" s="68"/>
      <c r="AD382" s="68"/>
      <c r="AE382" s="68"/>
      <c r="AF382" s="68"/>
      <c r="AG382" s="68"/>
      <c r="AH382" s="68"/>
      <c r="AI382" s="68"/>
    </row>
    <row r="383" spans="1:35" s="7" customFormat="1" ht="60" customHeight="1" x14ac:dyDescent="0.2">
      <c r="A383" s="46" t="s">
        <v>735</v>
      </c>
      <c r="B383" s="191">
        <v>91791</v>
      </c>
      <c r="C383" s="77" t="s">
        <v>195</v>
      </c>
      <c r="D383" s="161">
        <f>'Orçamento Sintético'!G382</f>
        <v>1298.7</v>
      </c>
      <c r="E383" s="181"/>
      <c r="F383" s="179"/>
      <c r="G383" s="180"/>
      <c r="H383" s="181"/>
      <c r="I383" s="179"/>
      <c r="J383" s="180"/>
      <c r="K383" s="181"/>
      <c r="L383" s="179"/>
      <c r="M383" s="180"/>
      <c r="N383" s="207">
        <v>1</v>
      </c>
      <c r="O383" s="179"/>
      <c r="P383" s="180"/>
      <c r="Q383" s="181"/>
      <c r="R383" s="179"/>
      <c r="S383" s="180"/>
      <c r="T383" s="68"/>
      <c r="U383" s="68"/>
      <c r="V383" s="68"/>
      <c r="W383" s="68"/>
      <c r="X383" s="68"/>
      <c r="Y383" s="68"/>
      <c r="Z383" s="68"/>
      <c r="AA383" s="68"/>
      <c r="AB383" s="68"/>
      <c r="AC383" s="68"/>
      <c r="AD383" s="68"/>
      <c r="AE383" s="68"/>
      <c r="AF383" s="68"/>
      <c r="AG383" s="68"/>
      <c r="AH383" s="68"/>
      <c r="AI383" s="68"/>
    </row>
    <row r="384" spans="1:35" s="79" customFormat="1" ht="39.950000000000003" customHeight="1" thickBot="1" x14ac:dyDescent="0.25">
      <c r="A384" s="46" t="s">
        <v>736</v>
      </c>
      <c r="B384" s="107" t="s">
        <v>335</v>
      </c>
      <c r="C384" s="83" t="s">
        <v>336</v>
      </c>
      <c r="D384" s="161">
        <f>'Orçamento Sintético'!G383</f>
        <v>104.94</v>
      </c>
      <c r="E384" s="181"/>
      <c r="F384" s="179"/>
      <c r="G384" s="180"/>
      <c r="H384" s="181"/>
      <c r="I384" s="179"/>
      <c r="J384" s="180"/>
      <c r="K384" s="181"/>
      <c r="L384" s="179"/>
      <c r="M384" s="180"/>
      <c r="N384" s="181"/>
      <c r="O384" s="179"/>
      <c r="P384" s="213">
        <v>1</v>
      </c>
      <c r="Q384" s="181"/>
      <c r="R384" s="179"/>
      <c r="S384" s="180"/>
      <c r="T384" s="68"/>
      <c r="U384" s="68"/>
      <c r="V384" s="68"/>
      <c r="W384" s="68"/>
      <c r="X384" s="68"/>
      <c r="Y384" s="68"/>
      <c r="Z384" s="68"/>
      <c r="AA384" s="68"/>
      <c r="AB384" s="68"/>
      <c r="AC384" s="68"/>
      <c r="AD384" s="68"/>
      <c r="AE384" s="68"/>
      <c r="AF384" s="68"/>
      <c r="AG384" s="68"/>
      <c r="AH384" s="68"/>
      <c r="AI384" s="68"/>
    </row>
    <row r="385" spans="1:35" s="9" customFormat="1" ht="30" customHeight="1" thickBot="1" x14ac:dyDescent="0.25">
      <c r="A385" s="10">
        <v>30</v>
      </c>
      <c r="B385" s="10"/>
      <c r="C385" s="155" t="s">
        <v>105</v>
      </c>
      <c r="D385" s="157">
        <f>SUM(D386:D396)</f>
        <v>13481.650000000003</v>
      </c>
      <c r="E385" s="286">
        <f>SUM(E386:G386)*$D$386+SUM(E387:G387)*$D$387+SUM(E388:G388)*$D$388+SUM(E389:G389)*$D$389+SUM(E390:G390)*$D$390+SUM(E391:G391)*$D$391+SUM(E392:G392)*$D$392+SUM(E393:G393)*$D$393+SUM(E394:G394)*$D$394+SUM(E395:G395)*$D$395+SUM(E396:G396)*$D$396</f>
        <v>0</v>
      </c>
      <c r="F385" s="287"/>
      <c r="G385" s="185">
        <f>E385/$D$385</f>
        <v>0</v>
      </c>
      <c r="H385" s="286">
        <f>SUM(H386:J386)*$D$386+SUM(H387:J387)*$D$387+SUM(H388:J388)*$D$388+SUM(H389:J389)*$D$389+SUM(H390:J390)*$D$390+SUM(H391:J391)*$D$391+SUM(H392:J392)*$D$392+SUM(H393:J393)*$D$393+SUM(H394:J394)*$D$394+SUM(H395:J395)*$D$395+SUM(H396:J396)*$D$396</f>
        <v>0</v>
      </c>
      <c r="I385" s="287"/>
      <c r="J385" s="185">
        <f>H385/$D$385</f>
        <v>0</v>
      </c>
      <c r="K385" s="286">
        <f>SUM(K386:M386)*$D$386+SUM(K387:M387)*$D$387+SUM(K388:M388)*$D$388+SUM(K389:M389)*$D$389+SUM(K390:M390)*$D$390+SUM(K391:M391)*$D$391+SUM(K392:M392)*$D$392+SUM(K393:M393)*$D$393+SUM(K394:M394)*$D$394+SUM(K395:M395)*$D$395+SUM(K396:M396)*$D$396</f>
        <v>0</v>
      </c>
      <c r="L385" s="287"/>
      <c r="M385" s="185">
        <f>K385/$D$385</f>
        <v>0</v>
      </c>
      <c r="N385" s="282">
        <f>SUM(N386:P386)*$D$386+SUM(N387:P387)*$D$387+SUM(N388:P388)*$D$388+SUM(N389:P389)*$D$389+SUM(N390:P390)*$D$390+SUM(N391:P391)*$D$391+SUM(N392:P392)*$D$392+SUM(N393:P393)*$D$393+SUM(N394:P394)*$D$394+SUM(N395:P395)*$D$395+SUM(N396:P396)*$D$396</f>
        <v>6549.5199999999995</v>
      </c>
      <c r="O385" s="283"/>
      <c r="P385" s="214">
        <f>N385/$D$385</f>
        <v>0.48580997133140214</v>
      </c>
      <c r="Q385" s="282">
        <f>SUM(Q386:S386)*$D$386+SUM(Q387:S387)*$D$387+SUM(Q388:S388)*$D$388+SUM(Q389:S389)*$D$389+SUM(Q390:S390)*$D$390+SUM(Q391:S391)*$D$391+SUM(Q392:S392)*$D$392+SUM(Q393:S393)*$D$393+SUM(Q394:S394)*$D$394+SUM(Q395:S395)*$D$395+SUM(Q396:S396)*$D$396</f>
        <v>6932.13</v>
      </c>
      <c r="R385" s="283"/>
      <c r="S385" s="214">
        <f>Q385/$D$385</f>
        <v>0.51419002866859753</v>
      </c>
      <c r="T385" s="68"/>
      <c r="U385" s="247">
        <f>E385+H385+K385+N385+Q385</f>
        <v>13481.65</v>
      </c>
      <c r="V385" s="68"/>
      <c r="W385" s="68"/>
      <c r="X385" s="68"/>
      <c r="Y385" s="68"/>
      <c r="Z385" s="68"/>
      <c r="AA385" s="68"/>
      <c r="AB385" s="68"/>
      <c r="AC385" s="68"/>
      <c r="AD385" s="68"/>
      <c r="AE385" s="68"/>
      <c r="AF385" s="68"/>
      <c r="AG385" s="68"/>
      <c r="AH385" s="68"/>
      <c r="AI385" s="68"/>
    </row>
    <row r="386" spans="1:35" s="7" customFormat="1" ht="39.950000000000003" customHeight="1" x14ac:dyDescent="0.2">
      <c r="A386" s="46" t="s">
        <v>741</v>
      </c>
      <c r="B386" s="174">
        <v>98689</v>
      </c>
      <c r="C386" s="51" t="s">
        <v>647</v>
      </c>
      <c r="D386" s="166">
        <f>'Orçamento Sintético'!G385</f>
        <v>698.6</v>
      </c>
      <c r="E386" s="181"/>
      <c r="F386" s="179"/>
      <c r="G386" s="180"/>
      <c r="H386" s="181"/>
      <c r="I386" s="179"/>
      <c r="J386" s="180"/>
      <c r="K386" s="181"/>
      <c r="L386" s="179"/>
      <c r="M386" s="180"/>
      <c r="N386" s="181"/>
      <c r="O386" s="179"/>
      <c r="P386" s="213">
        <v>1</v>
      </c>
      <c r="Q386" s="181"/>
      <c r="R386" s="179"/>
      <c r="S386" s="180"/>
      <c r="T386" s="68"/>
      <c r="U386" s="68"/>
      <c r="V386" s="68"/>
      <c r="W386" s="68"/>
      <c r="X386" s="68"/>
      <c r="Y386" s="68"/>
      <c r="Z386" s="68"/>
      <c r="AA386" s="68"/>
      <c r="AB386" s="68"/>
      <c r="AC386" s="68"/>
      <c r="AD386" s="68"/>
      <c r="AE386" s="68"/>
      <c r="AF386" s="68"/>
      <c r="AG386" s="68"/>
      <c r="AH386" s="68"/>
      <c r="AI386" s="68"/>
    </row>
    <row r="387" spans="1:35" s="131" customFormat="1" ht="39.950000000000003" customHeight="1" x14ac:dyDescent="0.2">
      <c r="A387" s="46" t="s">
        <v>742</v>
      </c>
      <c r="B387" s="132" t="s">
        <v>646</v>
      </c>
      <c r="C387" s="110" t="s">
        <v>648</v>
      </c>
      <c r="D387" s="167">
        <f>'Orçamento Sintético'!G386</f>
        <v>617.48</v>
      </c>
      <c r="E387" s="181"/>
      <c r="F387" s="179"/>
      <c r="G387" s="180"/>
      <c r="H387" s="181"/>
      <c r="I387" s="179"/>
      <c r="J387" s="180"/>
      <c r="K387" s="181"/>
      <c r="L387" s="179"/>
      <c r="M387" s="180"/>
      <c r="N387" s="181"/>
      <c r="O387" s="179"/>
      <c r="P387" s="213">
        <v>1</v>
      </c>
      <c r="Q387" s="181"/>
      <c r="R387" s="179"/>
      <c r="S387" s="180"/>
      <c r="T387" s="68"/>
      <c r="U387" s="68"/>
      <c r="V387" s="68"/>
      <c r="W387" s="68"/>
      <c r="X387" s="68"/>
      <c r="Y387" s="68"/>
      <c r="Z387" s="68"/>
      <c r="AA387" s="68"/>
      <c r="AB387" s="68"/>
      <c r="AC387" s="68"/>
      <c r="AD387" s="68"/>
      <c r="AE387" s="68"/>
      <c r="AF387" s="68"/>
      <c r="AG387" s="68"/>
      <c r="AH387" s="68"/>
      <c r="AI387" s="68"/>
    </row>
    <row r="388" spans="1:35" s="7" customFormat="1" ht="60" customHeight="1" x14ac:dyDescent="0.2">
      <c r="A388" s="46" t="s">
        <v>917</v>
      </c>
      <c r="B388" s="174" t="s">
        <v>106</v>
      </c>
      <c r="C388" s="51" t="s">
        <v>299</v>
      </c>
      <c r="D388" s="166">
        <f>'Orçamento Sintético'!G387</f>
        <v>2602.0500000000002</v>
      </c>
      <c r="E388" s="181"/>
      <c r="F388" s="179"/>
      <c r="G388" s="180"/>
      <c r="H388" s="181"/>
      <c r="I388" s="179"/>
      <c r="J388" s="180"/>
      <c r="K388" s="181"/>
      <c r="L388" s="179"/>
      <c r="M388" s="180"/>
      <c r="N388" s="181"/>
      <c r="O388" s="210">
        <v>0.7</v>
      </c>
      <c r="P388" s="213">
        <v>0.3</v>
      </c>
      <c r="Q388" s="181"/>
      <c r="R388" s="179"/>
      <c r="S388" s="180"/>
      <c r="T388" s="68"/>
      <c r="U388" s="68"/>
      <c r="V388" s="68"/>
      <c r="W388" s="68"/>
      <c r="X388" s="68"/>
      <c r="Y388" s="68"/>
      <c r="Z388" s="68"/>
      <c r="AA388" s="68"/>
      <c r="AB388" s="68"/>
      <c r="AC388" s="68"/>
      <c r="AD388" s="68"/>
      <c r="AE388" s="68"/>
      <c r="AF388" s="68"/>
      <c r="AG388" s="68"/>
      <c r="AH388" s="68"/>
      <c r="AI388" s="68"/>
    </row>
    <row r="389" spans="1:35" s="7" customFormat="1" ht="39.950000000000003" customHeight="1" x14ac:dyDescent="0.2">
      <c r="A389" s="46" t="s">
        <v>918</v>
      </c>
      <c r="B389" s="107" t="s">
        <v>83</v>
      </c>
      <c r="C389" s="83" t="s">
        <v>972</v>
      </c>
      <c r="D389" s="166">
        <f>'Orçamento Sintético'!G388</f>
        <v>1378.86</v>
      </c>
      <c r="E389" s="181"/>
      <c r="F389" s="179"/>
      <c r="G389" s="180"/>
      <c r="H389" s="181"/>
      <c r="I389" s="179"/>
      <c r="J389" s="180"/>
      <c r="K389" s="181"/>
      <c r="L389" s="179"/>
      <c r="M389" s="180"/>
      <c r="N389" s="181"/>
      <c r="O389" s="179"/>
      <c r="P389" s="213">
        <v>1</v>
      </c>
      <c r="Q389" s="181"/>
      <c r="R389" s="179"/>
      <c r="S389" s="180"/>
      <c r="T389" s="68"/>
      <c r="U389" s="68"/>
      <c r="V389" s="68"/>
      <c r="W389" s="68"/>
      <c r="X389" s="68"/>
      <c r="Y389" s="68"/>
      <c r="Z389" s="68"/>
      <c r="AA389" s="68"/>
      <c r="AB389" s="68"/>
      <c r="AC389" s="68"/>
      <c r="AD389" s="68"/>
      <c r="AE389" s="68"/>
      <c r="AF389" s="68"/>
      <c r="AG389" s="68"/>
      <c r="AH389" s="68"/>
      <c r="AI389" s="68"/>
    </row>
    <row r="390" spans="1:35" s="7" customFormat="1" ht="39.950000000000003" customHeight="1" x14ac:dyDescent="0.2">
      <c r="A390" s="46" t="s">
        <v>919</v>
      </c>
      <c r="B390" s="107" t="s">
        <v>974</v>
      </c>
      <c r="C390" s="83" t="s">
        <v>973</v>
      </c>
      <c r="D390" s="166">
        <f>'Orçamento Sintético'!G389</f>
        <v>3623.55</v>
      </c>
      <c r="E390" s="181"/>
      <c r="F390" s="179"/>
      <c r="G390" s="180"/>
      <c r="H390" s="181"/>
      <c r="I390" s="179"/>
      <c r="J390" s="180"/>
      <c r="K390" s="181"/>
      <c r="L390" s="179"/>
      <c r="M390" s="180"/>
      <c r="N390" s="181"/>
      <c r="O390" s="179"/>
      <c r="P390" s="180"/>
      <c r="Q390" s="207">
        <v>1</v>
      </c>
      <c r="R390" s="179"/>
      <c r="S390" s="180"/>
      <c r="T390" s="68"/>
      <c r="U390" s="68"/>
      <c r="V390" s="68"/>
      <c r="W390" s="68"/>
      <c r="X390" s="68"/>
      <c r="Y390" s="68"/>
      <c r="Z390" s="68"/>
      <c r="AA390" s="68"/>
      <c r="AB390" s="68"/>
      <c r="AC390" s="68"/>
      <c r="AD390" s="68"/>
      <c r="AE390" s="68"/>
      <c r="AF390" s="68"/>
      <c r="AG390" s="68"/>
      <c r="AH390" s="68"/>
      <c r="AI390" s="68"/>
    </row>
    <row r="391" spans="1:35" s="7" customFormat="1" ht="39.950000000000003" customHeight="1" x14ac:dyDescent="0.2">
      <c r="A391" s="46" t="s">
        <v>920</v>
      </c>
      <c r="B391" s="107" t="s">
        <v>297</v>
      </c>
      <c r="C391" s="83" t="s">
        <v>298</v>
      </c>
      <c r="D391" s="166">
        <f>'Orçamento Sintético'!G390</f>
        <v>67.72</v>
      </c>
      <c r="E391" s="181"/>
      <c r="F391" s="179"/>
      <c r="G391" s="180"/>
      <c r="H391" s="181"/>
      <c r="I391" s="179"/>
      <c r="J391" s="180"/>
      <c r="K391" s="181"/>
      <c r="L391" s="179"/>
      <c r="M391" s="180"/>
      <c r="N391" s="181"/>
      <c r="O391" s="179"/>
      <c r="P391" s="180"/>
      <c r="Q391" s="207">
        <v>1</v>
      </c>
      <c r="R391" s="179"/>
      <c r="S391" s="180"/>
      <c r="T391" s="68"/>
      <c r="U391" s="68"/>
      <c r="V391" s="68"/>
      <c r="W391" s="68"/>
      <c r="X391" s="68"/>
      <c r="Y391" s="68"/>
      <c r="Z391" s="68"/>
      <c r="AA391" s="68"/>
      <c r="AB391" s="68"/>
      <c r="AC391" s="68"/>
      <c r="AD391" s="68"/>
      <c r="AE391" s="68"/>
      <c r="AF391" s="68"/>
      <c r="AG391" s="68"/>
      <c r="AH391" s="68"/>
      <c r="AI391" s="68"/>
    </row>
    <row r="392" spans="1:35" s="7" customFormat="1" ht="60" customHeight="1" x14ac:dyDescent="0.2">
      <c r="A392" s="46" t="s">
        <v>921</v>
      </c>
      <c r="B392" s="107" t="s">
        <v>528</v>
      </c>
      <c r="C392" s="83" t="s">
        <v>527</v>
      </c>
      <c r="D392" s="166">
        <f>'Orçamento Sintético'!G391</f>
        <v>607.28</v>
      </c>
      <c r="E392" s="181"/>
      <c r="F392" s="179"/>
      <c r="G392" s="180"/>
      <c r="H392" s="181"/>
      <c r="I392" s="179"/>
      <c r="J392" s="180"/>
      <c r="K392" s="181"/>
      <c r="L392" s="179"/>
      <c r="M392" s="180"/>
      <c r="N392" s="181"/>
      <c r="O392" s="179"/>
      <c r="P392" s="180"/>
      <c r="Q392" s="207">
        <v>1</v>
      </c>
      <c r="R392" s="179"/>
      <c r="S392" s="180"/>
      <c r="T392" s="68"/>
      <c r="U392" s="68"/>
      <c r="V392" s="68"/>
      <c r="W392" s="68"/>
      <c r="X392" s="68"/>
      <c r="Y392" s="68"/>
      <c r="Z392" s="68"/>
      <c r="AA392" s="68"/>
      <c r="AB392" s="68"/>
      <c r="AC392" s="68"/>
      <c r="AD392" s="68"/>
      <c r="AE392" s="68"/>
      <c r="AF392" s="68"/>
      <c r="AG392" s="68"/>
      <c r="AH392" s="68"/>
      <c r="AI392" s="68"/>
    </row>
    <row r="393" spans="1:35" s="7" customFormat="1" ht="60" customHeight="1" x14ac:dyDescent="0.2">
      <c r="A393" s="46" t="s">
        <v>922</v>
      </c>
      <c r="B393" s="107" t="s">
        <v>529</v>
      </c>
      <c r="C393" s="95" t="s">
        <v>530</v>
      </c>
      <c r="D393" s="166">
        <f>'Orçamento Sintético'!G392</f>
        <v>1008.62</v>
      </c>
      <c r="E393" s="181"/>
      <c r="F393" s="179"/>
      <c r="G393" s="180"/>
      <c r="H393" s="181"/>
      <c r="I393" s="179"/>
      <c r="J393" s="180"/>
      <c r="K393" s="181"/>
      <c r="L393" s="179"/>
      <c r="M393" s="180"/>
      <c r="N393" s="181"/>
      <c r="O393" s="179"/>
      <c r="P393" s="180"/>
      <c r="Q393" s="207">
        <v>1</v>
      </c>
      <c r="R393" s="179"/>
      <c r="S393" s="180"/>
      <c r="T393" s="68"/>
      <c r="U393" s="68"/>
      <c r="V393" s="68"/>
      <c r="W393" s="68"/>
      <c r="X393" s="68"/>
      <c r="Y393" s="68"/>
      <c r="Z393" s="68"/>
      <c r="AA393" s="68"/>
      <c r="AB393" s="68"/>
      <c r="AC393" s="68"/>
      <c r="AD393" s="68"/>
      <c r="AE393" s="68"/>
      <c r="AF393" s="68"/>
      <c r="AG393" s="68"/>
      <c r="AH393" s="68"/>
      <c r="AI393" s="68"/>
    </row>
    <row r="394" spans="1:35" s="7" customFormat="1" ht="60" customHeight="1" x14ac:dyDescent="0.2">
      <c r="A394" s="46" t="s">
        <v>923</v>
      </c>
      <c r="B394" s="107" t="s">
        <v>531</v>
      </c>
      <c r="C394" s="95" t="s">
        <v>532</v>
      </c>
      <c r="D394" s="166">
        <f>'Orçamento Sintético'!G393</f>
        <v>1031.21</v>
      </c>
      <c r="E394" s="181"/>
      <c r="F394" s="179"/>
      <c r="G394" s="180"/>
      <c r="H394" s="181"/>
      <c r="I394" s="179"/>
      <c r="J394" s="180"/>
      <c r="K394" s="181"/>
      <c r="L394" s="179"/>
      <c r="M394" s="180"/>
      <c r="N394" s="181"/>
      <c r="O394" s="179"/>
      <c r="P394" s="180"/>
      <c r="Q394" s="207">
        <v>1</v>
      </c>
      <c r="R394" s="179"/>
      <c r="S394" s="180"/>
      <c r="T394" s="68"/>
      <c r="U394" s="68"/>
      <c r="V394" s="68"/>
      <c r="W394" s="68"/>
      <c r="X394" s="68"/>
      <c r="Y394" s="68"/>
      <c r="Z394" s="68"/>
      <c r="AA394" s="68"/>
      <c r="AB394" s="68"/>
      <c r="AC394" s="68"/>
      <c r="AD394" s="68"/>
      <c r="AE394" s="68"/>
      <c r="AF394" s="68"/>
      <c r="AG394" s="68"/>
      <c r="AH394" s="68"/>
      <c r="AI394" s="68"/>
    </row>
    <row r="395" spans="1:35" s="7" customFormat="1" ht="39.950000000000003" customHeight="1" x14ac:dyDescent="0.2">
      <c r="A395" s="46" t="s">
        <v>924</v>
      </c>
      <c r="B395" s="107" t="s">
        <v>263</v>
      </c>
      <c r="C395" s="108" t="s">
        <v>535</v>
      </c>
      <c r="D395" s="166">
        <f>'Orçamento Sintético'!G394</f>
        <v>593.75</v>
      </c>
      <c r="E395" s="181"/>
      <c r="F395" s="179"/>
      <c r="G395" s="180"/>
      <c r="H395" s="181"/>
      <c r="I395" s="179"/>
      <c r="J395" s="180"/>
      <c r="K395" s="181"/>
      <c r="L395" s="179"/>
      <c r="M395" s="180"/>
      <c r="N395" s="181"/>
      <c r="O395" s="179"/>
      <c r="P395" s="180"/>
      <c r="Q395" s="207">
        <v>1</v>
      </c>
      <c r="R395" s="179"/>
      <c r="S395" s="180"/>
      <c r="T395" s="68"/>
      <c r="U395" s="68"/>
      <c r="V395" s="68"/>
      <c r="W395" s="68"/>
      <c r="X395" s="68"/>
      <c r="Y395" s="68"/>
      <c r="Z395" s="68"/>
      <c r="AA395" s="68"/>
      <c r="AB395" s="68"/>
      <c r="AC395" s="68"/>
      <c r="AD395" s="68"/>
      <c r="AE395" s="68"/>
      <c r="AF395" s="68"/>
      <c r="AG395" s="68"/>
      <c r="AH395" s="68"/>
      <c r="AI395" s="68"/>
    </row>
    <row r="396" spans="1:35" s="7" customFormat="1" ht="39.950000000000003" customHeight="1" thickBot="1" x14ac:dyDescent="0.25">
      <c r="A396" s="46" t="s">
        <v>925</v>
      </c>
      <c r="B396" s="107" t="s">
        <v>533</v>
      </c>
      <c r="C396" s="51" t="s">
        <v>534</v>
      </c>
      <c r="D396" s="166">
        <f>'Orçamento Sintético'!G395</f>
        <v>1252.53</v>
      </c>
      <c r="E396" s="181"/>
      <c r="F396" s="179"/>
      <c r="G396" s="180"/>
      <c r="H396" s="181"/>
      <c r="I396" s="179"/>
      <c r="J396" s="180"/>
      <c r="K396" s="181"/>
      <c r="L396" s="179"/>
      <c r="M396" s="180"/>
      <c r="N396" s="181"/>
      <c r="O396" s="210">
        <v>1</v>
      </c>
      <c r="P396" s="180"/>
      <c r="Q396" s="181"/>
      <c r="R396" s="179"/>
      <c r="S396" s="180"/>
      <c r="T396" s="68"/>
      <c r="U396" s="68"/>
      <c r="V396" s="68"/>
      <c r="W396" s="68"/>
      <c r="X396" s="68"/>
      <c r="Y396" s="68"/>
      <c r="Z396" s="68"/>
      <c r="AA396" s="68"/>
      <c r="AB396" s="68"/>
      <c r="AC396" s="68"/>
      <c r="AD396" s="68"/>
      <c r="AE396" s="68"/>
      <c r="AF396" s="68"/>
      <c r="AG396" s="68"/>
      <c r="AH396" s="68"/>
      <c r="AI396" s="68"/>
    </row>
    <row r="397" spans="1:35" s="9" customFormat="1" ht="30" customHeight="1" thickBot="1" x14ac:dyDescent="0.25">
      <c r="A397" s="10">
        <v>31</v>
      </c>
      <c r="B397" s="10"/>
      <c r="C397" s="155" t="s">
        <v>199</v>
      </c>
      <c r="D397" s="157">
        <f>D398+D412+D426+D430+D433</f>
        <v>5747.54</v>
      </c>
      <c r="E397" s="286">
        <f>E398+E412+E426+E430+E433</f>
        <v>0</v>
      </c>
      <c r="F397" s="287"/>
      <c r="G397" s="185">
        <f>E397/$D$397</f>
        <v>0</v>
      </c>
      <c r="H397" s="286">
        <f>H398+H412+H426+H430+H433</f>
        <v>0</v>
      </c>
      <c r="I397" s="287"/>
      <c r="J397" s="185">
        <f>H397/$D$397</f>
        <v>0</v>
      </c>
      <c r="K397" s="286">
        <f>K398+K412+K426+K430+K433</f>
        <v>0</v>
      </c>
      <c r="L397" s="287"/>
      <c r="M397" s="185">
        <f>K397/$D$397</f>
        <v>0</v>
      </c>
      <c r="N397" s="286">
        <f>N398+N412+N426+N430+N433</f>
        <v>0</v>
      </c>
      <c r="O397" s="287"/>
      <c r="P397" s="185">
        <f>N397/$D$397</f>
        <v>0</v>
      </c>
      <c r="Q397" s="282">
        <f>Q398+Q412+Q426+Q430+Q433</f>
        <v>5747.54</v>
      </c>
      <c r="R397" s="283"/>
      <c r="S397" s="214">
        <f>Q397/$D$397</f>
        <v>1</v>
      </c>
      <c r="T397" s="68"/>
      <c r="U397" s="247">
        <f>E397+H397+K397+N397+Q397</f>
        <v>5747.54</v>
      </c>
      <c r="V397" s="68"/>
      <c r="W397" s="68"/>
      <c r="X397" s="68"/>
      <c r="Y397" s="68"/>
      <c r="Z397" s="68"/>
      <c r="AA397" s="68"/>
      <c r="AB397" s="68"/>
      <c r="AC397" s="68"/>
      <c r="AD397" s="68"/>
      <c r="AE397" s="68"/>
      <c r="AF397" s="68"/>
      <c r="AG397" s="68"/>
      <c r="AH397" s="68"/>
      <c r="AI397" s="68"/>
    </row>
    <row r="398" spans="1:35" s="9" customFormat="1" ht="30" customHeight="1" thickBot="1" x14ac:dyDescent="0.25">
      <c r="A398" s="60" t="s">
        <v>522</v>
      </c>
      <c r="B398" s="61"/>
      <c r="C398" s="177" t="s">
        <v>202</v>
      </c>
      <c r="D398" s="162">
        <f>SUM(D399:D411)</f>
        <v>3487.64</v>
      </c>
      <c r="E398" s="286">
        <f>SUM(E399:G399)*$D$399+SUM(E400:G400)*$D$400+SUM(E401:G401)*$D$401+SUM(E402:G402)*$D$402+SUM(E403:G403)*$D$403+SUM(E404:G404)*$D$404+SUM(E405:G405)*$D$405+SUM(E406:G406)*$D$406+SUM(E407:G407)*$D$407+SUM(E408:G408)*$D$408+SUM(E409:G409)*$D$409+SUM(E410:G410)*$D$410+SUM(E411:G411)*$D$411</f>
        <v>0</v>
      </c>
      <c r="F398" s="287"/>
      <c r="G398" s="185">
        <f>E398/$D$398</f>
        <v>0</v>
      </c>
      <c r="H398" s="286">
        <f>SUM(H399:J399)*$D$399+SUM(H400:J400)*$D$400+SUM(H401:J401)*$D$401+SUM(H402:J402)*$D$402+SUM(H403:J403)*$D$403+SUM(H404:J404)*$D$404+SUM(H405:J405)*$D$405+SUM(H406:J406)*$D$406+SUM(H407:J407)*$D$407+SUM(H408:J408)*$D$408+SUM(H409:J409)*$D$409+SUM(H410:J410)*$D$410+SUM(H411:J411)*$D$411</f>
        <v>0</v>
      </c>
      <c r="I398" s="287"/>
      <c r="J398" s="185">
        <f>H398/$D$398</f>
        <v>0</v>
      </c>
      <c r="K398" s="286">
        <f>SUM(K399:M399)*$D$399+SUM(K400:M400)*$D$400+SUM(K401:M401)*$D$401+SUM(K402:M402)*$D$402+SUM(K403:M403)*$D$403+SUM(K404:M404)*$D$404+SUM(K405:M405)*$D$405+SUM(K406:M406)*$D$406+SUM(K407:M407)*$D$407+SUM(K408:M408)*$D$408+SUM(K409:M409)*$D$409+SUM(K410:M410)*$D$410+SUM(K411:M411)*$D$411</f>
        <v>0</v>
      </c>
      <c r="L398" s="287"/>
      <c r="M398" s="185">
        <f>K398/$D$398</f>
        <v>0</v>
      </c>
      <c r="N398" s="286">
        <f>SUM(N399:P399)*$D$399+SUM(N400:P400)*$D$400+SUM(N401:P401)*$D$401+SUM(N402:P402)*$D$402+SUM(N403:P403)*$D$403+SUM(N404:P404)*$D$404+SUM(N405:P405)*$D$405+SUM(N406:P406)*$D$406+SUM(N407:P407)*$D$407+SUM(N408:P408)*$D$408+SUM(N409:P409)*$D$409+SUM(N410:P410)*$D$410+SUM(N411:P411)*$D$411</f>
        <v>0</v>
      </c>
      <c r="O398" s="287"/>
      <c r="P398" s="185">
        <f>N398/$D$398</f>
        <v>0</v>
      </c>
      <c r="Q398" s="288">
        <f>SUM(Q399:S399)*$D$399+SUM(Q400:S400)*$D$400+SUM(Q401:S401)*$D$401+SUM(Q402:S402)*$D$402+SUM(Q403:S403)*$D$403+SUM(Q404:S404)*$D$404+SUM(Q405:S405)*$D$405+SUM(Q406:S406)*$D$406+SUM(Q407:S407)*$D$407+SUM(Q408:S408)*$D$408+SUM(Q409:S409)*$D$409+SUM(Q410:S410)*$D$410+SUM(Q411:S411)*$D$411</f>
        <v>3487.64</v>
      </c>
      <c r="R398" s="289"/>
      <c r="S398" s="215">
        <f>Q398/$D$398</f>
        <v>1</v>
      </c>
      <c r="T398" s="68"/>
      <c r="U398" s="68"/>
      <c r="V398" s="68"/>
      <c r="W398" s="68"/>
      <c r="X398" s="68"/>
      <c r="Y398" s="68"/>
      <c r="Z398" s="68"/>
      <c r="AA398" s="68"/>
      <c r="AB398" s="68"/>
      <c r="AC398" s="68"/>
      <c r="AD398" s="68"/>
      <c r="AE398" s="68"/>
      <c r="AF398" s="68"/>
      <c r="AG398" s="68"/>
      <c r="AH398" s="68"/>
      <c r="AI398" s="68"/>
    </row>
    <row r="399" spans="1:35" s="111" customFormat="1" ht="60" customHeight="1" x14ac:dyDescent="0.2">
      <c r="A399" s="109" t="s">
        <v>926</v>
      </c>
      <c r="B399" s="107" t="s">
        <v>538</v>
      </c>
      <c r="C399" s="110" t="s">
        <v>986</v>
      </c>
      <c r="D399" s="166">
        <f>'Orçamento Sintético'!G398</f>
        <v>1061.82</v>
      </c>
      <c r="E399" s="181"/>
      <c r="F399" s="179"/>
      <c r="G399" s="180"/>
      <c r="H399" s="181"/>
      <c r="I399" s="179"/>
      <c r="J399" s="180"/>
      <c r="K399" s="181"/>
      <c r="L399" s="179"/>
      <c r="M399" s="180"/>
      <c r="N399" s="181"/>
      <c r="O399" s="179"/>
      <c r="P399" s="180"/>
      <c r="Q399" s="181"/>
      <c r="R399" s="210">
        <v>1</v>
      </c>
      <c r="S399" s="180"/>
      <c r="T399" s="68"/>
      <c r="U399" s="68"/>
      <c r="V399" s="68"/>
      <c r="W399" s="68"/>
      <c r="X399" s="68"/>
      <c r="Y399" s="68"/>
      <c r="Z399" s="68"/>
      <c r="AA399" s="68"/>
      <c r="AB399" s="68"/>
      <c r="AC399" s="68"/>
      <c r="AD399" s="68"/>
      <c r="AE399" s="68"/>
      <c r="AF399" s="68"/>
      <c r="AG399" s="68"/>
      <c r="AH399" s="68"/>
      <c r="AI399" s="68"/>
    </row>
    <row r="400" spans="1:35" s="7" customFormat="1" ht="60" customHeight="1" x14ac:dyDescent="0.2">
      <c r="A400" s="109" t="s">
        <v>927</v>
      </c>
      <c r="B400" s="107" t="s">
        <v>201</v>
      </c>
      <c r="C400" s="83" t="s">
        <v>987</v>
      </c>
      <c r="D400" s="166">
        <f>'Orçamento Sintético'!G399</f>
        <v>597.96</v>
      </c>
      <c r="E400" s="181"/>
      <c r="F400" s="179"/>
      <c r="G400" s="180"/>
      <c r="H400" s="181"/>
      <c r="I400" s="179"/>
      <c r="J400" s="180"/>
      <c r="K400" s="181"/>
      <c r="L400" s="179"/>
      <c r="M400" s="180"/>
      <c r="N400" s="181"/>
      <c r="O400" s="179"/>
      <c r="P400" s="180"/>
      <c r="Q400" s="181"/>
      <c r="R400" s="210">
        <v>1</v>
      </c>
      <c r="S400" s="180"/>
      <c r="T400" s="68"/>
      <c r="U400" s="68"/>
      <c r="V400" s="68"/>
      <c r="W400" s="68"/>
      <c r="X400" s="68"/>
      <c r="Y400" s="68"/>
      <c r="Z400" s="68"/>
      <c r="AA400" s="68"/>
      <c r="AB400" s="68"/>
      <c r="AC400" s="68"/>
      <c r="AD400" s="68"/>
      <c r="AE400" s="68"/>
      <c r="AF400" s="68"/>
      <c r="AG400" s="68"/>
      <c r="AH400" s="68"/>
      <c r="AI400" s="68"/>
    </row>
    <row r="401" spans="1:35" s="7" customFormat="1" ht="39.950000000000003" customHeight="1" x14ac:dyDescent="0.2">
      <c r="A401" s="109" t="s">
        <v>928</v>
      </c>
      <c r="B401" s="107" t="s">
        <v>300</v>
      </c>
      <c r="C401" s="83" t="s">
        <v>988</v>
      </c>
      <c r="D401" s="166">
        <f>'Orçamento Sintético'!G400</f>
        <v>257.87</v>
      </c>
      <c r="E401" s="181"/>
      <c r="F401" s="179"/>
      <c r="G401" s="180"/>
      <c r="H401" s="181"/>
      <c r="I401" s="179"/>
      <c r="J401" s="180"/>
      <c r="K401" s="181"/>
      <c r="L401" s="179"/>
      <c r="M401" s="180"/>
      <c r="N401" s="181"/>
      <c r="O401" s="179"/>
      <c r="P401" s="180"/>
      <c r="Q401" s="181"/>
      <c r="R401" s="210">
        <v>1</v>
      </c>
      <c r="S401" s="180"/>
      <c r="T401" s="68"/>
      <c r="U401" s="68"/>
      <c r="V401" s="68"/>
      <c r="W401" s="68"/>
      <c r="X401" s="68"/>
      <c r="Y401" s="68"/>
      <c r="Z401" s="68"/>
      <c r="AA401" s="68"/>
      <c r="AB401" s="68"/>
      <c r="AC401" s="68"/>
      <c r="AD401" s="68"/>
      <c r="AE401" s="68"/>
      <c r="AF401" s="68"/>
      <c r="AG401" s="68"/>
      <c r="AH401" s="68"/>
      <c r="AI401" s="68"/>
    </row>
    <row r="402" spans="1:35" s="79" customFormat="1" ht="39.950000000000003" customHeight="1" x14ac:dyDescent="0.2">
      <c r="A402" s="109" t="s">
        <v>929</v>
      </c>
      <c r="B402" s="107" t="s">
        <v>205</v>
      </c>
      <c r="C402" s="83" t="s">
        <v>206</v>
      </c>
      <c r="D402" s="166">
        <f>'Orçamento Sintético'!G401</f>
        <v>48.07</v>
      </c>
      <c r="E402" s="181"/>
      <c r="F402" s="179"/>
      <c r="G402" s="180"/>
      <c r="H402" s="181"/>
      <c r="I402" s="179"/>
      <c r="J402" s="180"/>
      <c r="K402" s="181"/>
      <c r="L402" s="179"/>
      <c r="M402" s="180"/>
      <c r="N402" s="181"/>
      <c r="O402" s="179"/>
      <c r="P402" s="180"/>
      <c r="Q402" s="181"/>
      <c r="R402" s="210">
        <v>1</v>
      </c>
      <c r="S402" s="180"/>
      <c r="T402" s="68"/>
      <c r="U402" s="68"/>
      <c r="V402" s="68"/>
      <c r="W402" s="68"/>
      <c r="X402" s="68"/>
      <c r="Y402" s="68"/>
      <c r="Z402" s="68"/>
      <c r="AA402" s="68"/>
      <c r="AB402" s="68"/>
      <c r="AC402" s="68"/>
      <c r="AD402" s="68"/>
      <c r="AE402" s="68"/>
      <c r="AF402" s="68"/>
      <c r="AG402" s="68"/>
      <c r="AH402" s="68"/>
      <c r="AI402" s="68"/>
    </row>
    <row r="403" spans="1:35" s="79" customFormat="1" ht="39.950000000000003" customHeight="1" x14ac:dyDescent="0.2">
      <c r="A403" s="109" t="s">
        <v>930</v>
      </c>
      <c r="B403" s="107">
        <v>86887</v>
      </c>
      <c r="C403" s="83" t="s">
        <v>211</v>
      </c>
      <c r="D403" s="166">
        <f>'Orçamento Sintético'!G402</f>
        <v>85.74</v>
      </c>
      <c r="E403" s="181"/>
      <c r="F403" s="179"/>
      <c r="G403" s="180"/>
      <c r="H403" s="181"/>
      <c r="I403" s="179"/>
      <c r="J403" s="180"/>
      <c r="K403" s="181"/>
      <c r="L403" s="179"/>
      <c r="M403" s="180"/>
      <c r="N403" s="181"/>
      <c r="O403" s="179"/>
      <c r="P403" s="180"/>
      <c r="Q403" s="181"/>
      <c r="R403" s="210">
        <v>1</v>
      </c>
      <c r="S403" s="180"/>
      <c r="T403" s="68"/>
      <c r="U403" s="68"/>
      <c r="V403" s="68"/>
      <c r="W403" s="68"/>
      <c r="X403" s="68"/>
      <c r="Y403" s="68"/>
      <c r="Z403" s="68"/>
      <c r="AA403" s="68"/>
      <c r="AB403" s="68"/>
      <c r="AC403" s="68"/>
      <c r="AD403" s="68"/>
      <c r="AE403" s="68"/>
      <c r="AF403" s="68"/>
      <c r="AG403" s="68"/>
      <c r="AH403" s="68"/>
      <c r="AI403" s="68"/>
    </row>
    <row r="404" spans="1:35" s="79" customFormat="1" ht="39.950000000000003" customHeight="1" x14ac:dyDescent="0.2">
      <c r="A404" s="109" t="s">
        <v>931</v>
      </c>
      <c r="B404" s="107" t="s">
        <v>207</v>
      </c>
      <c r="C404" s="83" t="s">
        <v>208</v>
      </c>
      <c r="D404" s="166">
        <f>'Orçamento Sintético'!G403</f>
        <v>444.24</v>
      </c>
      <c r="E404" s="181"/>
      <c r="F404" s="179"/>
      <c r="G404" s="180"/>
      <c r="H404" s="181"/>
      <c r="I404" s="179"/>
      <c r="J404" s="180"/>
      <c r="K404" s="181"/>
      <c r="L404" s="179"/>
      <c r="M404" s="180"/>
      <c r="N404" s="181"/>
      <c r="O404" s="179"/>
      <c r="P404" s="180"/>
      <c r="Q404" s="181"/>
      <c r="R404" s="210">
        <v>1</v>
      </c>
      <c r="S404" s="180"/>
      <c r="T404" s="68"/>
      <c r="U404" s="68"/>
      <c r="V404" s="68"/>
      <c r="W404" s="68"/>
      <c r="X404" s="68"/>
      <c r="Y404" s="68"/>
      <c r="Z404" s="68"/>
      <c r="AA404" s="68"/>
      <c r="AB404" s="68"/>
      <c r="AC404" s="68"/>
      <c r="AD404" s="68"/>
      <c r="AE404" s="68"/>
      <c r="AF404" s="68"/>
      <c r="AG404" s="68"/>
      <c r="AH404" s="68"/>
      <c r="AI404" s="68"/>
    </row>
    <row r="405" spans="1:35" s="79" customFormat="1" ht="39.950000000000003" customHeight="1" x14ac:dyDescent="0.2">
      <c r="A405" s="109" t="s">
        <v>932</v>
      </c>
      <c r="B405" s="107">
        <v>100864</v>
      </c>
      <c r="C405" s="83" t="s">
        <v>652</v>
      </c>
      <c r="D405" s="166">
        <f>'Orçamento Sintético'!G404</f>
        <v>437.59</v>
      </c>
      <c r="E405" s="181"/>
      <c r="F405" s="179"/>
      <c r="G405" s="180"/>
      <c r="H405" s="181"/>
      <c r="I405" s="179"/>
      <c r="J405" s="180"/>
      <c r="K405" s="181"/>
      <c r="L405" s="179"/>
      <c r="M405" s="180"/>
      <c r="N405" s="181"/>
      <c r="O405" s="179"/>
      <c r="P405" s="180"/>
      <c r="Q405" s="181"/>
      <c r="R405" s="210">
        <v>1</v>
      </c>
      <c r="S405" s="180"/>
      <c r="T405" s="68"/>
      <c r="U405" s="68"/>
      <c r="V405" s="68"/>
      <c r="W405" s="68"/>
      <c r="X405" s="68"/>
      <c r="Y405" s="68"/>
      <c r="Z405" s="68"/>
      <c r="AA405" s="68"/>
      <c r="AB405" s="68"/>
      <c r="AC405" s="68"/>
      <c r="AD405" s="68"/>
      <c r="AE405" s="68"/>
      <c r="AF405" s="68"/>
      <c r="AG405" s="68"/>
      <c r="AH405" s="68"/>
      <c r="AI405" s="68"/>
    </row>
    <row r="406" spans="1:35" s="7" customFormat="1" ht="39.950000000000003" customHeight="1" x14ac:dyDescent="0.2">
      <c r="A406" s="109" t="s">
        <v>933</v>
      </c>
      <c r="B406" s="107" t="s">
        <v>209</v>
      </c>
      <c r="C406" s="83" t="s">
        <v>210</v>
      </c>
      <c r="D406" s="166">
        <f>'Orçamento Sintético'!G405</f>
        <v>23.74</v>
      </c>
      <c r="E406" s="181"/>
      <c r="F406" s="179"/>
      <c r="G406" s="180"/>
      <c r="H406" s="181"/>
      <c r="I406" s="179"/>
      <c r="J406" s="180"/>
      <c r="K406" s="181"/>
      <c r="L406" s="179"/>
      <c r="M406" s="180"/>
      <c r="N406" s="181"/>
      <c r="O406" s="179"/>
      <c r="P406" s="180"/>
      <c r="Q406" s="181"/>
      <c r="R406" s="210">
        <v>1</v>
      </c>
      <c r="S406" s="180"/>
      <c r="T406" s="68"/>
      <c r="U406" s="68"/>
      <c r="V406" s="68"/>
      <c r="W406" s="68"/>
      <c r="X406" s="68"/>
      <c r="Y406" s="68"/>
      <c r="Z406" s="68"/>
      <c r="AA406" s="68"/>
      <c r="AB406" s="68"/>
      <c r="AC406" s="68"/>
      <c r="AD406" s="68"/>
      <c r="AE406" s="68"/>
      <c r="AF406" s="68"/>
      <c r="AG406" s="68"/>
      <c r="AH406" s="68"/>
      <c r="AI406" s="68"/>
    </row>
    <row r="407" spans="1:35" s="7" customFormat="1" ht="60" customHeight="1" x14ac:dyDescent="0.2">
      <c r="A407" s="109" t="s">
        <v>934</v>
      </c>
      <c r="B407" s="107" t="s">
        <v>302</v>
      </c>
      <c r="C407" s="51" t="s">
        <v>301</v>
      </c>
      <c r="D407" s="166">
        <f>'Orçamento Sintético'!G406</f>
        <v>410.01</v>
      </c>
      <c r="E407" s="181"/>
      <c r="F407" s="179"/>
      <c r="G407" s="180"/>
      <c r="H407" s="181"/>
      <c r="I407" s="179"/>
      <c r="J407" s="180"/>
      <c r="K407" s="181"/>
      <c r="L407" s="179"/>
      <c r="M407" s="180"/>
      <c r="N407" s="181"/>
      <c r="O407" s="179"/>
      <c r="P407" s="180"/>
      <c r="Q407" s="181"/>
      <c r="R407" s="210">
        <v>1</v>
      </c>
      <c r="S407" s="180"/>
      <c r="T407" s="68"/>
      <c r="U407" s="68"/>
      <c r="V407" s="68"/>
      <c r="W407" s="68"/>
      <c r="X407" s="68"/>
      <c r="Y407" s="68"/>
      <c r="Z407" s="68"/>
      <c r="AA407" s="68"/>
      <c r="AB407" s="68"/>
      <c r="AC407" s="68"/>
      <c r="AD407" s="68"/>
      <c r="AE407" s="68"/>
      <c r="AF407" s="68"/>
      <c r="AG407" s="68"/>
      <c r="AH407" s="68"/>
      <c r="AI407" s="68"/>
    </row>
    <row r="408" spans="1:35" s="79" customFormat="1" ht="39.950000000000003" customHeight="1" x14ac:dyDescent="0.2">
      <c r="A408" s="109" t="s">
        <v>935</v>
      </c>
      <c r="B408" s="107" t="s">
        <v>212</v>
      </c>
      <c r="C408" s="83" t="s">
        <v>213</v>
      </c>
      <c r="D408" s="166">
        <f>'Orçamento Sintético'!G407</f>
        <v>28.33</v>
      </c>
      <c r="E408" s="181"/>
      <c r="F408" s="179"/>
      <c r="G408" s="180"/>
      <c r="H408" s="181"/>
      <c r="I408" s="179"/>
      <c r="J408" s="180"/>
      <c r="K408" s="181"/>
      <c r="L408" s="179"/>
      <c r="M408" s="180"/>
      <c r="N408" s="181"/>
      <c r="O408" s="179"/>
      <c r="P408" s="180"/>
      <c r="Q408" s="181"/>
      <c r="R408" s="210">
        <v>1</v>
      </c>
      <c r="S408" s="180"/>
      <c r="T408" s="68"/>
      <c r="U408" s="68"/>
      <c r="V408" s="68"/>
      <c r="W408" s="68"/>
      <c r="X408" s="68"/>
      <c r="Y408" s="68"/>
      <c r="Z408" s="68"/>
      <c r="AA408" s="68"/>
      <c r="AB408" s="68"/>
      <c r="AC408" s="68"/>
      <c r="AD408" s="68"/>
      <c r="AE408" s="68"/>
      <c r="AF408" s="68"/>
      <c r="AG408" s="68"/>
      <c r="AH408" s="68"/>
      <c r="AI408" s="68"/>
    </row>
    <row r="409" spans="1:35" s="79" customFormat="1" ht="39.950000000000003" customHeight="1" x14ac:dyDescent="0.2">
      <c r="A409" s="109" t="s">
        <v>936</v>
      </c>
      <c r="B409" s="107">
        <v>95547</v>
      </c>
      <c r="C409" s="83" t="s">
        <v>214</v>
      </c>
      <c r="D409" s="166">
        <f>'Orçamento Sintético'!G408</f>
        <v>62.9</v>
      </c>
      <c r="E409" s="181"/>
      <c r="F409" s="179"/>
      <c r="G409" s="180"/>
      <c r="H409" s="181"/>
      <c r="I409" s="179"/>
      <c r="J409" s="180"/>
      <c r="K409" s="181"/>
      <c r="L409" s="179"/>
      <c r="M409" s="180"/>
      <c r="N409" s="181"/>
      <c r="O409" s="179"/>
      <c r="P409" s="180"/>
      <c r="Q409" s="181"/>
      <c r="R409" s="210">
        <v>1</v>
      </c>
      <c r="S409" s="180"/>
      <c r="T409" s="68"/>
      <c r="U409" s="68"/>
      <c r="V409" s="68"/>
      <c r="W409" s="68"/>
      <c r="X409" s="68"/>
      <c r="Y409" s="68"/>
      <c r="Z409" s="68"/>
      <c r="AA409" s="68"/>
      <c r="AB409" s="68"/>
      <c r="AC409" s="68"/>
      <c r="AD409" s="68"/>
      <c r="AE409" s="68"/>
      <c r="AF409" s="68"/>
      <c r="AG409" s="68"/>
      <c r="AH409" s="68"/>
      <c r="AI409" s="68"/>
    </row>
    <row r="410" spans="1:35" s="79" customFormat="1" ht="39.950000000000003" customHeight="1" x14ac:dyDescent="0.2">
      <c r="A410" s="109" t="s">
        <v>937</v>
      </c>
      <c r="B410" s="107">
        <v>86883</v>
      </c>
      <c r="C410" s="83" t="s">
        <v>304</v>
      </c>
      <c r="D410" s="166">
        <f>'Orçamento Sintético'!G409</f>
        <v>8.41</v>
      </c>
      <c r="E410" s="181"/>
      <c r="F410" s="179"/>
      <c r="G410" s="180"/>
      <c r="H410" s="181"/>
      <c r="I410" s="179"/>
      <c r="J410" s="180"/>
      <c r="K410" s="181"/>
      <c r="L410" s="179"/>
      <c r="M410" s="180"/>
      <c r="N410" s="181"/>
      <c r="O410" s="179"/>
      <c r="P410" s="180"/>
      <c r="Q410" s="181"/>
      <c r="R410" s="210">
        <v>1</v>
      </c>
      <c r="S410" s="180"/>
      <c r="T410" s="68"/>
      <c r="U410" s="68"/>
      <c r="V410" s="68"/>
      <c r="W410" s="68"/>
      <c r="X410" s="68"/>
      <c r="Y410" s="68"/>
      <c r="Z410" s="68"/>
      <c r="AA410" s="68"/>
      <c r="AB410" s="68"/>
      <c r="AC410" s="68"/>
      <c r="AD410" s="68"/>
      <c r="AE410" s="68"/>
      <c r="AF410" s="68"/>
      <c r="AG410" s="68"/>
      <c r="AH410" s="68"/>
      <c r="AI410" s="68"/>
    </row>
    <row r="411" spans="1:35" s="79" customFormat="1" ht="39.950000000000003" customHeight="1" thickBot="1" x14ac:dyDescent="0.25">
      <c r="A411" s="109" t="s">
        <v>938</v>
      </c>
      <c r="B411" s="107">
        <v>86877</v>
      </c>
      <c r="C411" s="83" t="s">
        <v>303</v>
      </c>
      <c r="D411" s="166">
        <f>'Orçamento Sintético'!G410</f>
        <v>20.96</v>
      </c>
      <c r="E411" s="181"/>
      <c r="F411" s="179"/>
      <c r="G411" s="180"/>
      <c r="H411" s="181"/>
      <c r="I411" s="179"/>
      <c r="J411" s="180"/>
      <c r="K411" s="181"/>
      <c r="L411" s="179"/>
      <c r="M411" s="180"/>
      <c r="N411" s="181"/>
      <c r="O411" s="179"/>
      <c r="P411" s="180"/>
      <c r="Q411" s="181"/>
      <c r="R411" s="210">
        <v>1</v>
      </c>
      <c r="S411" s="180"/>
      <c r="T411" s="68"/>
      <c r="U411" s="68"/>
      <c r="V411" s="68"/>
      <c r="W411" s="68"/>
      <c r="X411" s="68"/>
      <c r="Y411" s="68"/>
      <c r="Z411" s="68"/>
      <c r="AA411" s="68"/>
      <c r="AB411" s="68"/>
      <c r="AC411" s="68"/>
      <c r="AD411" s="68"/>
      <c r="AE411" s="68"/>
      <c r="AF411" s="68"/>
      <c r="AG411" s="68"/>
      <c r="AH411" s="68"/>
      <c r="AI411" s="68"/>
    </row>
    <row r="412" spans="1:35" s="9" customFormat="1" ht="30" customHeight="1" thickBot="1" x14ac:dyDescent="0.25">
      <c r="A412" s="60" t="s">
        <v>523</v>
      </c>
      <c r="B412" s="61"/>
      <c r="C412" s="177" t="s">
        <v>203</v>
      </c>
      <c r="D412" s="162">
        <f>SUM(D413:D425)</f>
        <v>1616.8200000000002</v>
      </c>
      <c r="E412" s="286">
        <f>SUM(E413:G413)*$D$413+SUM(E414:G414)*$D$414+SUM(E415:G415)*$D$415+SUM(E416:G416)*$D$416+SUM(E417:G417)*$D$417+SUM(E418:G418)*$D$418+SUM(E419:G419)*$D$419+SUM(E420:G420)*$D$420+SUM(E421:G421)*$D$421+SUM(E422:G422)*$D$422+SUM(E423:G423)*$D$423+SUM(E424:G424)*$D$424+SUM(E425:G425)*$D$425</f>
        <v>0</v>
      </c>
      <c r="F412" s="287"/>
      <c r="G412" s="185">
        <f>E412/$D$412</f>
        <v>0</v>
      </c>
      <c r="H412" s="286">
        <f>SUM(H413:J413)*$D$413+SUM(H414:J414)*$D$414+SUM(H415:J415)*$D$415+SUM(H416:J416)*$D$416+SUM(H417:J417)*$D$417+SUM(H418:J418)*$D$418+SUM(H419:J419)*$D$419+SUM(H420:J420)*$D$420+SUM(H421:J421)*$D$421+SUM(H422:J422)*$D$422+SUM(H423:J423)*$D$423+SUM(H424:J424)*$D$424+SUM(H425:J425)*$D$425</f>
        <v>0</v>
      </c>
      <c r="I412" s="287"/>
      <c r="J412" s="185">
        <f>H412/$D$412</f>
        <v>0</v>
      </c>
      <c r="K412" s="286">
        <f>SUM(K413:M413)*$D$413+SUM(K414:M414)*$D$414+SUM(K415:M415)*$D$415+SUM(K416:M416)*$D$416+SUM(K417:M417)*$D$417+SUM(K418:M418)*$D$418+SUM(K419:M419)*$D$419+SUM(K420:M420)*$D$420+SUM(K421:M421)*$D$421+SUM(K422:M422)*$D$422+SUM(K423:M423)*$D$423+SUM(K424:M424)*$D$424+SUM(K425:M425)*$D$425</f>
        <v>0</v>
      </c>
      <c r="L412" s="287"/>
      <c r="M412" s="185">
        <f>K412/$D$412</f>
        <v>0</v>
      </c>
      <c r="N412" s="286">
        <f>SUM(N413:P413)*$D$413+SUM(N414:P414)*$D$414+SUM(N415:P415)*$D$415+SUM(N416:P416)*$D$416+SUM(N417:P417)*$D$417+SUM(N418:P418)*$D$418+SUM(N419:P419)*$D$419+SUM(N420:P420)*$D$420+SUM(N421:P421)*$D$421+SUM(N422:P422)*$D$422+SUM(N423:P423)*$D$423+SUM(N424:P424)*$D$424+SUM(N425:P425)*$D$425</f>
        <v>0</v>
      </c>
      <c r="O412" s="287"/>
      <c r="P412" s="185">
        <f>N412/$D$412</f>
        <v>0</v>
      </c>
      <c r="Q412" s="288">
        <f>SUM(Q413:S413)*$D$413+SUM(Q414:S414)*$D$414+SUM(Q415:S415)*$D$415+SUM(Q416:S416)*$D$416+SUM(Q417:S417)*$D$417+SUM(Q418:S418)*$D$418+SUM(Q419:S419)*$D$419+SUM(Q420:S420)*$D$420+SUM(Q421:S421)*$D$421+SUM(Q422:S422)*$D$422+SUM(Q423:S423)*$D$423+SUM(Q424:S424)*$D$424+SUM(Q425:S425)*$D$425</f>
        <v>1616.8200000000002</v>
      </c>
      <c r="R412" s="289"/>
      <c r="S412" s="215">
        <f>Q412/$D$412</f>
        <v>1</v>
      </c>
      <c r="T412" s="68"/>
      <c r="U412" s="68"/>
      <c r="V412" s="68"/>
      <c r="W412" s="68"/>
      <c r="X412" s="68"/>
      <c r="Y412" s="68"/>
      <c r="Z412" s="68"/>
      <c r="AA412" s="68"/>
      <c r="AB412" s="68"/>
      <c r="AC412" s="68"/>
      <c r="AD412" s="68"/>
      <c r="AE412" s="68"/>
      <c r="AF412" s="68"/>
      <c r="AG412" s="68"/>
      <c r="AH412" s="68"/>
      <c r="AI412" s="68"/>
    </row>
    <row r="413" spans="1:35" s="7" customFormat="1" ht="39.950000000000003" customHeight="1" x14ac:dyDescent="0.2">
      <c r="A413" s="50" t="s">
        <v>939</v>
      </c>
      <c r="B413" s="174">
        <v>86888</v>
      </c>
      <c r="C413" s="51" t="s">
        <v>200</v>
      </c>
      <c r="D413" s="166">
        <f>'Orçamento Sintético'!G412</f>
        <v>326.14999999999998</v>
      </c>
      <c r="E413" s="181"/>
      <c r="F413" s="179"/>
      <c r="G413" s="180"/>
      <c r="H413" s="181"/>
      <c r="I413" s="179"/>
      <c r="J413" s="180"/>
      <c r="K413" s="181"/>
      <c r="L413" s="179"/>
      <c r="M413" s="180"/>
      <c r="N413" s="181"/>
      <c r="O413" s="179"/>
      <c r="P413" s="180"/>
      <c r="Q413" s="207">
        <v>1</v>
      </c>
      <c r="R413" s="179"/>
      <c r="S413" s="180"/>
      <c r="T413" s="68"/>
      <c r="U413" s="68"/>
      <c r="V413" s="68"/>
      <c r="W413" s="68"/>
      <c r="X413" s="68"/>
      <c r="Y413" s="68"/>
      <c r="Z413" s="68"/>
      <c r="AA413" s="68"/>
      <c r="AB413" s="68"/>
      <c r="AC413" s="68"/>
      <c r="AD413" s="68"/>
      <c r="AE413" s="68"/>
      <c r="AF413" s="68"/>
      <c r="AG413" s="68"/>
      <c r="AH413" s="68"/>
      <c r="AI413" s="68"/>
    </row>
    <row r="414" spans="1:35" s="7" customFormat="1" ht="39.950000000000003" customHeight="1" x14ac:dyDescent="0.2">
      <c r="A414" s="50" t="s">
        <v>940</v>
      </c>
      <c r="B414" s="107" t="s">
        <v>305</v>
      </c>
      <c r="C414" s="83" t="s">
        <v>985</v>
      </c>
      <c r="D414" s="166">
        <f>'Orçamento Sintético'!G413</f>
        <v>163.34</v>
      </c>
      <c r="E414" s="181"/>
      <c r="F414" s="179"/>
      <c r="G414" s="180"/>
      <c r="H414" s="181"/>
      <c r="I414" s="179"/>
      <c r="J414" s="180"/>
      <c r="K414" s="181"/>
      <c r="L414" s="179"/>
      <c r="M414" s="180"/>
      <c r="N414" s="181"/>
      <c r="O414" s="179"/>
      <c r="P414" s="180"/>
      <c r="Q414" s="207">
        <v>1</v>
      </c>
      <c r="R414" s="179"/>
      <c r="S414" s="180"/>
      <c r="T414" s="68"/>
      <c r="U414" s="68"/>
      <c r="V414" s="68"/>
      <c r="W414" s="68"/>
      <c r="X414" s="68"/>
      <c r="Y414" s="68"/>
      <c r="Z414" s="68"/>
      <c r="AA414" s="68"/>
      <c r="AB414" s="68"/>
      <c r="AC414" s="68"/>
      <c r="AD414" s="68"/>
      <c r="AE414" s="68"/>
      <c r="AF414" s="68"/>
      <c r="AG414" s="68"/>
      <c r="AH414" s="68"/>
      <c r="AI414" s="68"/>
    </row>
    <row r="415" spans="1:35" s="7" customFormat="1" ht="39.950000000000003" customHeight="1" x14ac:dyDescent="0.2">
      <c r="A415" s="50" t="s">
        <v>941</v>
      </c>
      <c r="B415" s="107" t="s">
        <v>300</v>
      </c>
      <c r="C415" s="83" t="s">
        <v>988</v>
      </c>
      <c r="D415" s="166">
        <f>'Orçamento Sintético'!G414</f>
        <v>257.87</v>
      </c>
      <c r="E415" s="181"/>
      <c r="F415" s="179"/>
      <c r="G415" s="180"/>
      <c r="H415" s="181"/>
      <c r="I415" s="179"/>
      <c r="J415" s="180"/>
      <c r="K415" s="181"/>
      <c r="L415" s="179"/>
      <c r="M415" s="180"/>
      <c r="N415" s="181"/>
      <c r="O415" s="179"/>
      <c r="P415" s="180"/>
      <c r="Q415" s="207">
        <v>1</v>
      </c>
      <c r="R415" s="179"/>
      <c r="S415" s="180"/>
      <c r="T415" s="68"/>
      <c r="U415" s="68"/>
      <c r="V415" s="68"/>
      <c r="W415" s="68"/>
      <c r="X415" s="68"/>
      <c r="Y415" s="68"/>
      <c r="Z415" s="68"/>
      <c r="AA415" s="68"/>
      <c r="AB415" s="68"/>
      <c r="AC415" s="68"/>
      <c r="AD415" s="68"/>
      <c r="AE415" s="68"/>
      <c r="AF415" s="68"/>
      <c r="AG415" s="68"/>
      <c r="AH415" s="68"/>
      <c r="AI415" s="68"/>
    </row>
    <row r="416" spans="1:35" s="79" customFormat="1" ht="39.950000000000003" customHeight="1" x14ac:dyDescent="0.2">
      <c r="A416" s="50" t="s">
        <v>942</v>
      </c>
      <c r="B416" s="107" t="s">
        <v>205</v>
      </c>
      <c r="C416" s="83" t="s">
        <v>206</v>
      </c>
      <c r="D416" s="166">
        <f>'Orçamento Sintético'!G415</f>
        <v>48.07</v>
      </c>
      <c r="E416" s="181"/>
      <c r="F416" s="179"/>
      <c r="G416" s="180"/>
      <c r="H416" s="181"/>
      <c r="I416" s="179"/>
      <c r="J416" s="180"/>
      <c r="K416" s="181"/>
      <c r="L416" s="179"/>
      <c r="M416" s="180"/>
      <c r="N416" s="181"/>
      <c r="O416" s="179"/>
      <c r="P416" s="180"/>
      <c r="Q416" s="207">
        <v>1</v>
      </c>
      <c r="R416" s="179"/>
      <c r="S416" s="180"/>
      <c r="T416" s="68"/>
      <c r="U416" s="68"/>
      <c r="V416" s="68"/>
      <c r="W416" s="68"/>
      <c r="X416" s="68"/>
      <c r="Y416" s="68"/>
      <c r="Z416" s="68"/>
      <c r="AA416" s="68"/>
      <c r="AB416" s="68"/>
      <c r="AC416" s="68"/>
      <c r="AD416" s="68"/>
      <c r="AE416" s="68"/>
      <c r="AF416" s="68"/>
      <c r="AG416" s="68"/>
      <c r="AH416" s="68"/>
      <c r="AI416" s="68"/>
    </row>
    <row r="417" spans="1:35" s="79" customFormat="1" ht="39.950000000000003" customHeight="1" x14ac:dyDescent="0.2">
      <c r="A417" s="50" t="s">
        <v>943</v>
      </c>
      <c r="B417" s="107" t="s">
        <v>307</v>
      </c>
      <c r="C417" s="83" t="s">
        <v>306</v>
      </c>
      <c r="D417" s="166">
        <f>'Orçamento Sintético'!G416</f>
        <v>155.76</v>
      </c>
      <c r="E417" s="181"/>
      <c r="F417" s="179"/>
      <c r="G417" s="180"/>
      <c r="H417" s="181"/>
      <c r="I417" s="179"/>
      <c r="J417" s="180"/>
      <c r="K417" s="181"/>
      <c r="L417" s="179"/>
      <c r="M417" s="180"/>
      <c r="N417" s="181"/>
      <c r="O417" s="179"/>
      <c r="P417" s="180"/>
      <c r="Q417" s="207">
        <v>1</v>
      </c>
      <c r="R417" s="179"/>
      <c r="S417" s="180"/>
      <c r="T417" s="68"/>
      <c r="U417" s="68"/>
      <c r="V417" s="68"/>
      <c r="W417" s="68"/>
      <c r="X417" s="68"/>
      <c r="Y417" s="68"/>
      <c r="Z417" s="68"/>
      <c r="AA417" s="68"/>
      <c r="AB417" s="68"/>
      <c r="AC417" s="68"/>
      <c r="AD417" s="68"/>
      <c r="AE417" s="68"/>
      <c r="AF417" s="68"/>
      <c r="AG417" s="68"/>
      <c r="AH417" s="68"/>
      <c r="AI417" s="68"/>
    </row>
    <row r="418" spans="1:35" s="79" customFormat="1" ht="39.950000000000003" customHeight="1" x14ac:dyDescent="0.2">
      <c r="A418" s="50" t="s">
        <v>944</v>
      </c>
      <c r="B418" s="107">
        <v>86887</v>
      </c>
      <c r="C418" s="83" t="s">
        <v>211</v>
      </c>
      <c r="D418" s="166">
        <f>'Orçamento Sintético'!G417</f>
        <v>85.74</v>
      </c>
      <c r="E418" s="181"/>
      <c r="F418" s="179"/>
      <c r="G418" s="180"/>
      <c r="H418" s="181"/>
      <c r="I418" s="179"/>
      <c r="J418" s="180"/>
      <c r="K418" s="181"/>
      <c r="L418" s="179"/>
      <c r="M418" s="180"/>
      <c r="N418" s="181"/>
      <c r="O418" s="179"/>
      <c r="P418" s="180"/>
      <c r="Q418" s="207">
        <v>1</v>
      </c>
      <c r="R418" s="179"/>
      <c r="S418" s="180"/>
      <c r="T418" s="68"/>
      <c r="U418" s="68"/>
      <c r="V418" s="68"/>
      <c r="W418" s="68"/>
      <c r="X418" s="68"/>
      <c r="Y418" s="68"/>
      <c r="Z418" s="68"/>
      <c r="AA418" s="68"/>
      <c r="AB418" s="68"/>
      <c r="AC418" s="68"/>
      <c r="AD418" s="68"/>
      <c r="AE418" s="68"/>
      <c r="AF418" s="68"/>
      <c r="AG418" s="68"/>
      <c r="AH418" s="68"/>
      <c r="AI418" s="68"/>
    </row>
    <row r="419" spans="1:35" s="7" customFormat="1" ht="39.950000000000003" customHeight="1" x14ac:dyDescent="0.2">
      <c r="A419" s="50" t="s">
        <v>945</v>
      </c>
      <c r="B419" s="107" t="s">
        <v>209</v>
      </c>
      <c r="C419" s="83" t="s">
        <v>210</v>
      </c>
      <c r="D419" s="166">
        <f>'Orçamento Sintético'!G418</f>
        <v>71.22</v>
      </c>
      <c r="E419" s="181"/>
      <c r="F419" s="179"/>
      <c r="G419" s="180"/>
      <c r="H419" s="181"/>
      <c r="I419" s="179"/>
      <c r="J419" s="180"/>
      <c r="K419" s="181"/>
      <c r="L419" s="179"/>
      <c r="M419" s="180"/>
      <c r="N419" s="181"/>
      <c r="O419" s="179"/>
      <c r="P419" s="180"/>
      <c r="Q419" s="207">
        <v>1</v>
      </c>
      <c r="R419" s="179"/>
      <c r="S419" s="180"/>
      <c r="T419" s="68"/>
      <c r="U419" s="68"/>
      <c r="V419" s="68"/>
      <c r="W419" s="68"/>
      <c r="X419" s="68"/>
      <c r="Y419" s="68"/>
      <c r="Z419" s="68"/>
      <c r="AA419" s="68"/>
      <c r="AB419" s="68"/>
      <c r="AC419" s="68"/>
      <c r="AD419" s="68"/>
      <c r="AE419" s="68"/>
      <c r="AF419" s="68"/>
      <c r="AG419" s="68"/>
      <c r="AH419" s="68"/>
      <c r="AI419" s="68"/>
    </row>
    <row r="420" spans="1:35" s="79" customFormat="1" ht="39.950000000000003" customHeight="1" x14ac:dyDescent="0.2">
      <c r="A420" s="50" t="s">
        <v>946</v>
      </c>
      <c r="B420" s="107" t="s">
        <v>215</v>
      </c>
      <c r="C420" s="83" t="s">
        <v>216</v>
      </c>
      <c r="D420" s="166">
        <f>'Orçamento Sintético'!G419</f>
        <v>356.47</v>
      </c>
      <c r="E420" s="181"/>
      <c r="F420" s="179"/>
      <c r="G420" s="180"/>
      <c r="H420" s="181"/>
      <c r="I420" s="179"/>
      <c r="J420" s="180"/>
      <c r="K420" s="181"/>
      <c r="L420" s="179"/>
      <c r="M420" s="180"/>
      <c r="N420" s="181"/>
      <c r="O420" s="179"/>
      <c r="P420" s="180"/>
      <c r="Q420" s="207">
        <v>1</v>
      </c>
      <c r="R420" s="179"/>
      <c r="S420" s="180"/>
      <c r="T420" s="68"/>
      <c r="U420" s="68"/>
      <c r="V420" s="68"/>
      <c r="W420" s="68"/>
      <c r="X420" s="68"/>
      <c r="Y420" s="68"/>
      <c r="Z420" s="68"/>
      <c r="AA420" s="68"/>
      <c r="AB420" s="68"/>
      <c r="AC420" s="68"/>
      <c r="AD420" s="68"/>
      <c r="AE420" s="68"/>
      <c r="AF420" s="68"/>
      <c r="AG420" s="68"/>
      <c r="AH420" s="68"/>
      <c r="AI420" s="68"/>
    </row>
    <row r="421" spans="1:35" s="79" customFormat="1" ht="39.950000000000003" customHeight="1" x14ac:dyDescent="0.2">
      <c r="A421" s="50" t="s">
        <v>947</v>
      </c>
      <c r="B421" s="107" t="s">
        <v>212</v>
      </c>
      <c r="C421" s="83" t="s">
        <v>213</v>
      </c>
      <c r="D421" s="166">
        <f>'Orçamento Sintético'!G420</f>
        <v>28.33</v>
      </c>
      <c r="E421" s="181"/>
      <c r="F421" s="179"/>
      <c r="G421" s="180"/>
      <c r="H421" s="181"/>
      <c r="I421" s="179"/>
      <c r="J421" s="180"/>
      <c r="K421" s="181"/>
      <c r="L421" s="179"/>
      <c r="M421" s="180"/>
      <c r="N421" s="181"/>
      <c r="O421" s="179"/>
      <c r="P421" s="180"/>
      <c r="Q421" s="207">
        <v>1</v>
      </c>
      <c r="R421" s="179"/>
      <c r="S421" s="180"/>
      <c r="T421" s="68"/>
      <c r="U421" s="68"/>
      <c r="V421" s="68"/>
      <c r="W421" s="68"/>
      <c r="X421" s="68"/>
      <c r="Y421" s="68"/>
      <c r="Z421" s="68"/>
      <c r="AA421" s="68"/>
      <c r="AB421" s="68"/>
      <c r="AC421" s="68"/>
      <c r="AD421" s="68"/>
      <c r="AE421" s="68"/>
      <c r="AF421" s="68"/>
      <c r="AG421" s="68"/>
      <c r="AH421" s="68"/>
      <c r="AI421" s="68"/>
    </row>
    <row r="422" spans="1:35" s="79" customFormat="1" ht="39.950000000000003" customHeight="1" x14ac:dyDescent="0.2">
      <c r="A422" s="50" t="s">
        <v>948</v>
      </c>
      <c r="B422" s="107">
        <v>95547</v>
      </c>
      <c r="C422" s="83" t="s">
        <v>214</v>
      </c>
      <c r="D422" s="166">
        <f>'Orçamento Sintético'!G421</f>
        <v>62.9</v>
      </c>
      <c r="E422" s="181"/>
      <c r="F422" s="179"/>
      <c r="G422" s="180"/>
      <c r="H422" s="181"/>
      <c r="I422" s="179"/>
      <c r="J422" s="180"/>
      <c r="K422" s="181"/>
      <c r="L422" s="179"/>
      <c r="M422" s="180"/>
      <c r="N422" s="181"/>
      <c r="O422" s="179"/>
      <c r="P422" s="180"/>
      <c r="Q422" s="207">
        <v>1</v>
      </c>
      <c r="R422" s="179"/>
      <c r="S422" s="180"/>
      <c r="T422" s="68"/>
      <c r="U422" s="68"/>
      <c r="V422" s="68"/>
      <c r="W422" s="68"/>
      <c r="X422" s="68"/>
      <c r="Y422" s="68"/>
      <c r="Z422" s="68"/>
      <c r="AA422" s="68"/>
      <c r="AB422" s="68"/>
      <c r="AC422" s="68"/>
      <c r="AD422" s="68"/>
      <c r="AE422" s="68"/>
      <c r="AF422" s="68"/>
      <c r="AG422" s="68"/>
      <c r="AH422" s="68"/>
      <c r="AI422" s="68"/>
    </row>
    <row r="423" spans="1:35" s="79" customFormat="1" ht="39.950000000000003" customHeight="1" x14ac:dyDescent="0.2">
      <c r="A423" s="50" t="s">
        <v>949</v>
      </c>
      <c r="B423" s="107">
        <v>95545</v>
      </c>
      <c r="C423" s="83" t="s">
        <v>217</v>
      </c>
      <c r="D423" s="166">
        <f>'Orçamento Sintético'!G422</f>
        <v>31.6</v>
      </c>
      <c r="E423" s="181"/>
      <c r="F423" s="179"/>
      <c r="G423" s="180"/>
      <c r="H423" s="181"/>
      <c r="I423" s="179"/>
      <c r="J423" s="180"/>
      <c r="K423" s="181"/>
      <c r="L423" s="179"/>
      <c r="M423" s="180"/>
      <c r="N423" s="181"/>
      <c r="O423" s="179"/>
      <c r="P423" s="180"/>
      <c r="Q423" s="207">
        <v>1</v>
      </c>
      <c r="R423" s="179"/>
      <c r="S423" s="180"/>
      <c r="T423" s="68"/>
      <c r="U423" s="68"/>
      <c r="V423" s="68"/>
      <c r="W423" s="68"/>
      <c r="X423" s="68"/>
      <c r="Y423" s="68"/>
      <c r="Z423" s="68"/>
      <c r="AA423" s="68"/>
      <c r="AB423" s="68"/>
      <c r="AC423" s="68"/>
      <c r="AD423" s="68"/>
      <c r="AE423" s="68"/>
      <c r="AF423" s="68"/>
      <c r="AG423" s="68"/>
      <c r="AH423" s="68"/>
      <c r="AI423" s="68"/>
    </row>
    <row r="424" spans="1:35" s="79" customFormat="1" ht="39.950000000000003" customHeight="1" x14ac:dyDescent="0.2">
      <c r="A424" s="50" t="s">
        <v>950</v>
      </c>
      <c r="B424" s="107">
        <v>86883</v>
      </c>
      <c r="C424" s="83" t="s">
        <v>304</v>
      </c>
      <c r="D424" s="166">
        <f>'Orçamento Sintético'!G423</f>
        <v>8.41</v>
      </c>
      <c r="E424" s="181"/>
      <c r="F424" s="179"/>
      <c r="G424" s="180"/>
      <c r="H424" s="181"/>
      <c r="I424" s="179"/>
      <c r="J424" s="180"/>
      <c r="K424" s="181"/>
      <c r="L424" s="179"/>
      <c r="M424" s="180"/>
      <c r="N424" s="181"/>
      <c r="O424" s="179"/>
      <c r="P424" s="180"/>
      <c r="Q424" s="207">
        <v>1</v>
      </c>
      <c r="R424" s="179"/>
      <c r="S424" s="180"/>
      <c r="T424" s="68"/>
      <c r="U424" s="68"/>
      <c r="V424" s="68"/>
      <c r="W424" s="68"/>
      <c r="X424" s="68"/>
      <c r="Y424" s="68"/>
      <c r="Z424" s="68"/>
      <c r="AA424" s="68"/>
      <c r="AB424" s="68"/>
      <c r="AC424" s="68"/>
      <c r="AD424" s="68"/>
      <c r="AE424" s="68"/>
      <c r="AF424" s="68"/>
      <c r="AG424" s="68"/>
      <c r="AH424" s="68"/>
      <c r="AI424" s="68"/>
    </row>
    <row r="425" spans="1:35" s="79" customFormat="1" ht="39.950000000000003" customHeight="1" thickBot="1" x14ac:dyDescent="0.25">
      <c r="A425" s="50" t="s">
        <v>951</v>
      </c>
      <c r="B425" s="107">
        <v>86877</v>
      </c>
      <c r="C425" s="83" t="s">
        <v>303</v>
      </c>
      <c r="D425" s="166">
        <f>'Orçamento Sintético'!G424</f>
        <v>20.96</v>
      </c>
      <c r="E425" s="181"/>
      <c r="F425" s="179"/>
      <c r="G425" s="180"/>
      <c r="H425" s="181"/>
      <c r="I425" s="179"/>
      <c r="J425" s="180"/>
      <c r="K425" s="181"/>
      <c r="L425" s="179"/>
      <c r="M425" s="180"/>
      <c r="N425" s="181"/>
      <c r="O425" s="179"/>
      <c r="P425" s="180"/>
      <c r="Q425" s="207">
        <v>1</v>
      </c>
      <c r="R425" s="179"/>
      <c r="S425" s="180"/>
      <c r="T425" s="68"/>
      <c r="U425" s="68"/>
      <c r="V425" s="68"/>
      <c r="W425" s="68"/>
      <c r="X425" s="68"/>
      <c r="Y425" s="68"/>
      <c r="Z425" s="68"/>
      <c r="AA425" s="68"/>
      <c r="AB425" s="68"/>
      <c r="AC425" s="68"/>
      <c r="AD425" s="68"/>
      <c r="AE425" s="68"/>
      <c r="AF425" s="68"/>
      <c r="AG425" s="68"/>
      <c r="AH425" s="68"/>
      <c r="AI425" s="68"/>
    </row>
    <row r="426" spans="1:35" s="9" customFormat="1" ht="30" customHeight="1" thickBot="1" x14ac:dyDescent="0.25">
      <c r="A426" s="60" t="s">
        <v>524</v>
      </c>
      <c r="B426" s="61"/>
      <c r="C426" s="177" t="s">
        <v>218</v>
      </c>
      <c r="D426" s="162">
        <f>SUM(D427:D429)</f>
        <v>414.13</v>
      </c>
      <c r="E426" s="286">
        <f>SUM(E427:G427)*$D$427+SUM(E428:G428)*$D$428+SUM(E429:G429)*$D$429</f>
        <v>0</v>
      </c>
      <c r="F426" s="287"/>
      <c r="G426" s="185">
        <f>E426/$D$426</f>
        <v>0</v>
      </c>
      <c r="H426" s="286">
        <f>SUM(H427:J427)*$D$427+SUM(H428:J428)*$D$428+SUM(H429:J429)*$D$429</f>
        <v>0</v>
      </c>
      <c r="I426" s="287"/>
      <c r="J426" s="185">
        <f>H426/$D$426</f>
        <v>0</v>
      </c>
      <c r="K426" s="286">
        <f>SUM(K427:M427)*$D$427+SUM(K428:M428)*$D$428+SUM(K429:M429)*$D$429</f>
        <v>0</v>
      </c>
      <c r="L426" s="287"/>
      <c r="M426" s="185">
        <f>K426/$D$426</f>
        <v>0</v>
      </c>
      <c r="N426" s="286">
        <f>SUM(N427:P427)*$D$427+SUM(N428:P428)*$D$428+SUM(N429:P429)*$D$429</f>
        <v>0</v>
      </c>
      <c r="O426" s="287"/>
      <c r="P426" s="185">
        <f>N426/$D$426</f>
        <v>0</v>
      </c>
      <c r="Q426" s="288">
        <f>SUM(Q427:S427)*$D$427+SUM(Q428:S428)*$D$428+SUM(Q429:S429)*$D$429</f>
        <v>414.13</v>
      </c>
      <c r="R426" s="289"/>
      <c r="S426" s="215">
        <f>Q426/$D$426</f>
        <v>1</v>
      </c>
      <c r="T426" s="68"/>
      <c r="U426" s="68"/>
      <c r="V426" s="68"/>
      <c r="W426" s="68"/>
      <c r="X426" s="68"/>
      <c r="Y426" s="68"/>
      <c r="Z426" s="68"/>
      <c r="AA426" s="68"/>
      <c r="AB426" s="68"/>
      <c r="AC426" s="68"/>
      <c r="AD426" s="68"/>
      <c r="AE426" s="68"/>
      <c r="AF426" s="68"/>
      <c r="AG426" s="68"/>
      <c r="AH426" s="68"/>
      <c r="AI426" s="68"/>
    </row>
    <row r="427" spans="1:35" s="7" customFormat="1" ht="39.950000000000003" customHeight="1" x14ac:dyDescent="0.2">
      <c r="A427" s="82" t="s">
        <v>952</v>
      </c>
      <c r="B427" s="107" t="s">
        <v>310</v>
      </c>
      <c r="C427" s="83" t="s">
        <v>547</v>
      </c>
      <c r="D427" s="166">
        <f>'Orçamento Sintético'!G426</f>
        <v>323.77999999999997</v>
      </c>
      <c r="E427" s="181"/>
      <c r="F427" s="179"/>
      <c r="G427" s="180"/>
      <c r="H427" s="181"/>
      <c r="I427" s="179"/>
      <c r="J427" s="180"/>
      <c r="K427" s="181"/>
      <c r="L427" s="179"/>
      <c r="M427" s="180"/>
      <c r="N427" s="181"/>
      <c r="O427" s="179"/>
      <c r="P427" s="180"/>
      <c r="Q427" s="207">
        <v>1</v>
      </c>
      <c r="R427" s="179"/>
      <c r="S427" s="180"/>
      <c r="T427" s="68"/>
      <c r="U427" s="68"/>
      <c r="V427" s="68"/>
      <c r="W427" s="68"/>
      <c r="X427" s="68"/>
      <c r="Y427" s="68"/>
      <c r="Z427" s="68"/>
      <c r="AA427" s="68"/>
      <c r="AB427" s="68"/>
      <c r="AC427" s="68"/>
      <c r="AD427" s="68"/>
      <c r="AE427" s="68"/>
      <c r="AF427" s="68"/>
      <c r="AG427" s="68"/>
      <c r="AH427" s="68"/>
      <c r="AI427" s="68"/>
    </row>
    <row r="428" spans="1:35" s="7" customFormat="1" ht="39.950000000000003" customHeight="1" x14ac:dyDescent="0.2">
      <c r="A428" s="82" t="s">
        <v>953</v>
      </c>
      <c r="B428" s="107" t="s">
        <v>209</v>
      </c>
      <c r="C428" s="83" t="s">
        <v>210</v>
      </c>
      <c r="D428" s="166">
        <f>'Orçamento Sintético'!G427</f>
        <v>47.48</v>
      </c>
      <c r="E428" s="181"/>
      <c r="F428" s="179"/>
      <c r="G428" s="180"/>
      <c r="H428" s="181"/>
      <c r="I428" s="179"/>
      <c r="J428" s="180"/>
      <c r="K428" s="181"/>
      <c r="L428" s="179"/>
      <c r="M428" s="180"/>
      <c r="N428" s="181"/>
      <c r="O428" s="179"/>
      <c r="P428" s="180"/>
      <c r="Q428" s="207">
        <v>1</v>
      </c>
      <c r="R428" s="179"/>
      <c r="S428" s="180"/>
      <c r="T428" s="68"/>
      <c r="U428" s="68"/>
      <c r="V428" s="68"/>
      <c r="W428" s="68"/>
      <c r="X428" s="68"/>
      <c r="Y428" s="68"/>
      <c r="Z428" s="68"/>
      <c r="AA428" s="68"/>
      <c r="AB428" s="68"/>
      <c r="AC428" s="68"/>
      <c r="AD428" s="68"/>
      <c r="AE428" s="68"/>
      <c r="AF428" s="68"/>
      <c r="AG428" s="68"/>
      <c r="AH428" s="68"/>
      <c r="AI428" s="68"/>
    </row>
    <row r="429" spans="1:35" s="79" customFormat="1" ht="39.950000000000003" customHeight="1" thickBot="1" x14ac:dyDescent="0.25">
      <c r="A429" s="82" t="s">
        <v>954</v>
      </c>
      <c r="B429" s="107">
        <v>86887</v>
      </c>
      <c r="C429" s="83" t="s">
        <v>308</v>
      </c>
      <c r="D429" s="166">
        <f>'Orçamento Sintético'!G428</f>
        <v>42.87</v>
      </c>
      <c r="E429" s="181"/>
      <c r="F429" s="179"/>
      <c r="G429" s="180"/>
      <c r="H429" s="181"/>
      <c r="I429" s="179"/>
      <c r="J429" s="180"/>
      <c r="K429" s="181"/>
      <c r="L429" s="179"/>
      <c r="M429" s="180"/>
      <c r="N429" s="181"/>
      <c r="O429" s="179"/>
      <c r="P429" s="180"/>
      <c r="Q429" s="207">
        <v>1</v>
      </c>
      <c r="R429" s="179"/>
      <c r="S429" s="180"/>
      <c r="T429" s="68"/>
      <c r="U429" s="68"/>
      <c r="V429" s="68"/>
      <c r="W429" s="68"/>
      <c r="X429" s="68"/>
      <c r="Y429" s="68"/>
      <c r="Z429" s="68"/>
      <c r="AA429" s="68"/>
      <c r="AB429" s="68"/>
      <c r="AC429" s="68"/>
      <c r="AD429" s="68"/>
      <c r="AE429" s="68"/>
      <c r="AF429" s="68"/>
      <c r="AG429" s="68"/>
      <c r="AH429" s="68"/>
      <c r="AI429" s="68"/>
    </row>
    <row r="430" spans="1:35" s="9" customFormat="1" ht="30" customHeight="1" thickBot="1" x14ac:dyDescent="0.25">
      <c r="A430" s="60" t="s">
        <v>525</v>
      </c>
      <c r="B430" s="61"/>
      <c r="C430" s="177" t="s">
        <v>204</v>
      </c>
      <c r="D430" s="162">
        <f>SUM(D431:D432)</f>
        <v>139.01</v>
      </c>
      <c r="E430" s="286">
        <f>SUM(E431:G431)*$D$431+SUM(E432:G432)*$D$432</f>
        <v>0</v>
      </c>
      <c r="F430" s="287"/>
      <c r="G430" s="185">
        <f>E430/$D$430</f>
        <v>0</v>
      </c>
      <c r="H430" s="286">
        <f>SUM(H431:J431)*$D$431+SUM(H432:J432)*$D$432</f>
        <v>0</v>
      </c>
      <c r="I430" s="287"/>
      <c r="J430" s="185">
        <f>H430/$D$430</f>
        <v>0</v>
      </c>
      <c r="K430" s="286">
        <f>SUM(K431:M431)*$D$431+SUM(K432:M432)*$D$432</f>
        <v>0</v>
      </c>
      <c r="L430" s="287"/>
      <c r="M430" s="185">
        <f>K430/$D$430</f>
        <v>0</v>
      </c>
      <c r="N430" s="286">
        <f>SUM(N431:P431)*$D$431+SUM(N432:P432)*$D$432</f>
        <v>0</v>
      </c>
      <c r="O430" s="287"/>
      <c r="P430" s="185">
        <f>N430/$D$430</f>
        <v>0</v>
      </c>
      <c r="Q430" s="288">
        <f>SUM(Q431:S431)*$D$431+SUM(Q432:S432)*$D$432</f>
        <v>139.01</v>
      </c>
      <c r="R430" s="289"/>
      <c r="S430" s="215">
        <f>Q430/$D$430</f>
        <v>1</v>
      </c>
      <c r="T430" s="68"/>
      <c r="U430" s="68"/>
      <c r="V430" s="68"/>
      <c r="W430" s="68"/>
      <c r="X430" s="68"/>
      <c r="Y430" s="68"/>
      <c r="Z430" s="68"/>
      <c r="AA430" s="68"/>
      <c r="AB430" s="68"/>
      <c r="AC430" s="68"/>
      <c r="AD430" s="68"/>
      <c r="AE430" s="68"/>
      <c r="AF430" s="68"/>
      <c r="AG430" s="68"/>
      <c r="AH430" s="68"/>
      <c r="AI430" s="68"/>
    </row>
    <row r="431" spans="1:35" s="79" customFormat="1" ht="39.950000000000003" customHeight="1" x14ac:dyDescent="0.2">
      <c r="A431" s="82" t="s">
        <v>955</v>
      </c>
      <c r="B431" s="107" t="s">
        <v>205</v>
      </c>
      <c r="C431" s="83" t="s">
        <v>311</v>
      </c>
      <c r="D431" s="166">
        <f>'Orçamento Sintético'!G430</f>
        <v>96.14</v>
      </c>
      <c r="E431" s="181"/>
      <c r="F431" s="179"/>
      <c r="G431" s="180"/>
      <c r="H431" s="181"/>
      <c r="I431" s="179"/>
      <c r="J431" s="180"/>
      <c r="K431" s="181"/>
      <c r="L431" s="179"/>
      <c r="M431" s="180"/>
      <c r="N431" s="181"/>
      <c r="O431" s="179"/>
      <c r="P431" s="180"/>
      <c r="Q431" s="181"/>
      <c r="R431" s="210">
        <v>1</v>
      </c>
      <c r="S431" s="180"/>
      <c r="T431" s="68"/>
      <c r="U431" s="68"/>
      <c r="V431" s="68"/>
      <c r="W431" s="68"/>
      <c r="X431" s="68"/>
      <c r="Y431" s="68"/>
      <c r="Z431" s="68"/>
      <c r="AA431" s="68"/>
      <c r="AB431" s="68"/>
      <c r="AC431" s="68"/>
      <c r="AD431" s="68"/>
      <c r="AE431" s="68"/>
      <c r="AF431" s="68"/>
      <c r="AG431" s="68"/>
      <c r="AH431" s="68"/>
      <c r="AI431" s="68"/>
    </row>
    <row r="432" spans="1:35" s="79" customFormat="1" ht="39.950000000000003" customHeight="1" thickBot="1" x14ac:dyDescent="0.25">
      <c r="A432" s="82" t="s">
        <v>956</v>
      </c>
      <c r="B432" s="107">
        <v>86887</v>
      </c>
      <c r="C432" s="83" t="s">
        <v>308</v>
      </c>
      <c r="D432" s="166">
        <f>'Orçamento Sintético'!G431</f>
        <v>42.87</v>
      </c>
      <c r="E432" s="181"/>
      <c r="F432" s="179"/>
      <c r="G432" s="180"/>
      <c r="H432" s="181"/>
      <c r="I432" s="179"/>
      <c r="J432" s="180"/>
      <c r="K432" s="181"/>
      <c r="L432" s="179"/>
      <c r="M432" s="180"/>
      <c r="N432" s="181"/>
      <c r="O432" s="179"/>
      <c r="P432" s="180"/>
      <c r="Q432" s="181"/>
      <c r="R432" s="210">
        <v>1</v>
      </c>
      <c r="S432" s="180"/>
      <c r="T432" s="68"/>
      <c r="U432" s="68"/>
      <c r="V432" s="68"/>
      <c r="W432" s="68"/>
      <c r="X432" s="68"/>
      <c r="Y432" s="68"/>
      <c r="Z432" s="68"/>
      <c r="AA432" s="68"/>
      <c r="AB432" s="68"/>
      <c r="AC432" s="68"/>
      <c r="AD432" s="68"/>
      <c r="AE432" s="68"/>
      <c r="AF432" s="68"/>
      <c r="AG432" s="68"/>
      <c r="AH432" s="68"/>
      <c r="AI432" s="68"/>
    </row>
    <row r="433" spans="1:35" s="9" customFormat="1" ht="30" customHeight="1" thickBot="1" x14ac:dyDescent="0.25">
      <c r="A433" s="60" t="s">
        <v>526</v>
      </c>
      <c r="B433" s="61"/>
      <c r="C433" s="177" t="s">
        <v>219</v>
      </c>
      <c r="D433" s="162">
        <f>D434</f>
        <v>89.94</v>
      </c>
      <c r="E433" s="286">
        <f>SUM(E434:G434)*$D$434</f>
        <v>0</v>
      </c>
      <c r="F433" s="287"/>
      <c r="G433" s="185">
        <f>E433/$D$433</f>
        <v>0</v>
      </c>
      <c r="H433" s="286">
        <f>SUM(H434:J434)*$D$434</f>
        <v>0</v>
      </c>
      <c r="I433" s="287"/>
      <c r="J433" s="185">
        <f>H433/$D$433</f>
        <v>0</v>
      </c>
      <c r="K433" s="286">
        <f>SUM(K434:M434)*$D$434</f>
        <v>0</v>
      </c>
      <c r="L433" s="287"/>
      <c r="M433" s="185">
        <f>K433/$D$433</f>
        <v>0</v>
      </c>
      <c r="N433" s="286">
        <f>SUM(N434:P434)*$D$434</f>
        <v>0</v>
      </c>
      <c r="O433" s="287"/>
      <c r="P433" s="185">
        <f>N433/$D$433</f>
        <v>0</v>
      </c>
      <c r="Q433" s="288">
        <f>SUM(Q434:S434)*$D$434</f>
        <v>89.94</v>
      </c>
      <c r="R433" s="289"/>
      <c r="S433" s="215">
        <f>Q433/$D$433</f>
        <v>1</v>
      </c>
      <c r="T433" s="68"/>
      <c r="U433" s="68"/>
      <c r="V433" s="68"/>
      <c r="W433" s="68"/>
      <c r="X433" s="68"/>
      <c r="Y433" s="68"/>
      <c r="Z433" s="68"/>
      <c r="AA433" s="68"/>
      <c r="AB433" s="68"/>
      <c r="AC433" s="68"/>
      <c r="AD433" s="68"/>
      <c r="AE433" s="68"/>
      <c r="AF433" s="68"/>
      <c r="AG433" s="68"/>
      <c r="AH433" s="68"/>
      <c r="AI433" s="68"/>
    </row>
    <row r="434" spans="1:35" s="79" customFormat="1" ht="39.950000000000003" customHeight="1" thickBot="1" x14ac:dyDescent="0.25">
      <c r="A434" s="82" t="s">
        <v>957</v>
      </c>
      <c r="B434" s="107">
        <v>86916</v>
      </c>
      <c r="C434" s="83" t="s">
        <v>220</v>
      </c>
      <c r="D434" s="166">
        <f>'Orçamento Sintético'!G433</f>
        <v>89.94</v>
      </c>
      <c r="E434" s="181"/>
      <c r="F434" s="179"/>
      <c r="G434" s="180"/>
      <c r="H434" s="181"/>
      <c r="I434" s="179"/>
      <c r="J434" s="180"/>
      <c r="K434" s="181"/>
      <c r="L434" s="179"/>
      <c r="M434" s="180"/>
      <c r="N434" s="181"/>
      <c r="O434" s="179"/>
      <c r="P434" s="180"/>
      <c r="Q434" s="181"/>
      <c r="R434" s="210">
        <v>1</v>
      </c>
      <c r="S434" s="180"/>
      <c r="T434" s="68"/>
      <c r="U434" s="68"/>
      <c r="V434" s="68"/>
      <c r="W434" s="68"/>
      <c r="X434" s="68"/>
      <c r="Y434" s="68"/>
      <c r="Z434" s="68"/>
      <c r="AA434" s="68"/>
      <c r="AB434" s="68"/>
      <c r="AC434" s="68"/>
      <c r="AD434" s="68"/>
      <c r="AE434" s="68"/>
      <c r="AF434" s="68"/>
      <c r="AG434" s="68"/>
      <c r="AH434" s="68"/>
      <c r="AI434" s="68"/>
    </row>
    <row r="435" spans="1:35" s="9" customFormat="1" ht="30" customHeight="1" thickBot="1" x14ac:dyDescent="0.25">
      <c r="A435" s="10">
        <v>32</v>
      </c>
      <c r="B435" s="10"/>
      <c r="C435" s="155" t="s">
        <v>231</v>
      </c>
      <c r="D435" s="157">
        <f>D436+D441+D445+D449+D454+D457+D464</f>
        <v>19330.079999999998</v>
      </c>
      <c r="E435" s="286">
        <f>E436+E441+E445+E449+E454+E457+E464</f>
        <v>0</v>
      </c>
      <c r="F435" s="287"/>
      <c r="G435" s="185">
        <f>E435/$D$435</f>
        <v>0</v>
      </c>
      <c r="H435" s="286">
        <f>H436+H441+H445+H449+H454+H457+H464</f>
        <v>0</v>
      </c>
      <c r="I435" s="287"/>
      <c r="J435" s="185">
        <f>H435/$D$435</f>
        <v>0</v>
      </c>
      <c r="K435" s="286">
        <f>K436+K441+K445+K449+K454+K457+K464</f>
        <v>0</v>
      </c>
      <c r="L435" s="287"/>
      <c r="M435" s="185">
        <f>K435/$D$435</f>
        <v>0</v>
      </c>
      <c r="N435" s="282">
        <f>N436+N441+N445+N449+N454+N457+N464</f>
        <v>3121.645</v>
      </c>
      <c r="O435" s="283"/>
      <c r="P435" s="214">
        <f>N435/$D$435</f>
        <v>0.16149157168516634</v>
      </c>
      <c r="Q435" s="282">
        <f>Q436+Q441+Q445+Q449+Q454+Q457+Q464</f>
        <v>16208.435000000003</v>
      </c>
      <c r="R435" s="283"/>
      <c r="S435" s="214">
        <f>Q435/$D$435</f>
        <v>0.83850842831483396</v>
      </c>
      <c r="T435" s="68"/>
      <c r="U435" s="247">
        <f>E435+H435+K435+N435+Q435</f>
        <v>19330.080000000002</v>
      </c>
      <c r="V435" s="68"/>
      <c r="W435" s="68"/>
      <c r="X435" s="68"/>
      <c r="Y435" s="68"/>
      <c r="Z435" s="68"/>
      <c r="AA435" s="68"/>
      <c r="AB435" s="68"/>
      <c r="AC435" s="68"/>
      <c r="AD435" s="68"/>
      <c r="AE435" s="68"/>
      <c r="AF435" s="68"/>
      <c r="AG435" s="68"/>
      <c r="AH435" s="68"/>
      <c r="AI435" s="68"/>
    </row>
    <row r="436" spans="1:35" s="9" customFormat="1" ht="30" customHeight="1" thickBot="1" x14ac:dyDescent="0.25">
      <c r="A436" s="60" t="s">
        <v>536</v>
      </c>
      <c r="B436" s="61"/>
      <c r="C436" s="177" t="s">
        <v>559</v>
      </c>
      <c r="D436" s="162">
        <f>SUM(D437:D440)</f>
        <v>8824.9499999999989</v>
      </c>
      <c r="E436" s="286">
        <f>SUM(E437:G437)*$D$437+SUM(E438:G438)*$D$438+SUM(E439:G439)*$D$439+SUM(E440:G440)*$D$440</f>
        <v>0</v>
      </c>
      <c r="F436" s="287"/>
      <c r="G436" s="185">
        <f>E436/$D$436</f>
        <v>0</v>
      </c>
      <c r="H436" s="286">
        <f>SUM(H437:J437)*$D$437+SUM(H438:J438)*$D$438+SUM(H439:J439)*$D$439+SUM(H440:J440)*$D$440</f>
        <v>0</v>
      </c>
      <c r="I436" s="287"/>
      <c r="J436" s="185">
        <f>H436/$D$436</f>
        <v>0</v>
      </c>
      <c r="K436" s="286">
        <f>SUM(K437:M437)*$D$437+SUM(K438:M438)*$D$438+SUM(K439:M439)*$D$439+SUM(K440:M440)*$D$440</f>
        <v>0</v>
      </c>
      <c r="L436" s="287"/>
      <c r="M436" s="185">
        <f>K436/$D$436</f>
        <v>0</v>
      </c>
      <c r="N436" s="288">
        <f>SUM(N437:P437)*$D$437+SUM(N438:P438)*$D$438+SUM(N439:P439)*$D$439+SUM(N440:P440)*$D$440</f>
        <v>2700.375</v>
      </c>
      <c r="O436" s="289"/>
      <c r="P436" s="215">
        <f>N436/$D$436</f>
        <v>0.30599323508915066</v>
      </c>
      <c r="Q436" s="288">
        <f>SUM(Q437:S437)*$D$437+SUM(Q438:S438)*$D$438+SUM(Q439:S439)*$D$439+SUM(Q440:S440)*$D$440</f>
        <v>6124.5750000000007</v>
      </c>
      <c r="R436" s="289"/>
      <c r="S436" s="215">
        <f>Q436/$D$436</f>
        <v>0.69400676491084956</v>
      </c>
      <c r="T436" s="68"/>
      <c r="U436" s="68"/>
      <c r="V436" s="68"/>
      <c r="W436" s="68"/>
      <c r="X436" s="68"/>
      <c r="Y436" s="68"/>
      <c r="Z436" s="68"/>
      <c r="AA436" s="68"/>
      <c r="AB436" s="68"/>
      <c r="AC436" s="68"/>
      <c r="AD436" s="68"/>
      <c r="AE436" s="68"/>
      <c r="AF436" s="68"/>
      <c r="AG436" s="68"/>
      <c r="AH436" s="68"/>
      <c r="AI436" s="68"/>
    </row>
    <row r="437" spans="1:35" s="79" customFormat="1" ht="39.950000000000003" customHeight="1" x14ac:dyDescent="0.2">
      <c r="A437" s="82" t="s">
        <v>537</v>
      </c>
      <c r="B437" s="107">
        <v>88483</v>
      </c>
      <c r="C437" s="83" t="s">
        <v>222</v>
      </c>
      <c r="D437" s="166">
        <f>'Orçamento Sintético'!G436</f>
        <v>771.53</v>
      </c>
      <c r="E437" s="181"/>
      <c r="F437" s="179"/>
      <c r="G437" s="180"/>
      <c r="H437" s="181"/>
      <c r="I437" s="179"/>
      <c r="J437" s="180"/>
      <c r="K437" s="181"/>
      <c r="L437" s="179"/>
      <c r="M437" s="180"/>
      <c r="N437" s="181"/>
      <c r="O437" s="179"/>
      <c r="P437" s="213">
        <v>1</v>
      </c>
      <c r="Q437" s="181"/>
      <c r="R437" s="179"/>
      <c r="S437" s="180"/>
      <c r="T437" s="68"/>
      <c r="U437" s="68"/>
      <c r="V437" s="68"/>
      <c r="W437" s="68"/>
      <c r="X437" s="68"/>
      <c r="Y437" s="68"/>
      <c r="Z437" s="68"/>
      <c r="AA437" s="68"/>
      <c r="AB437" s="68"/>
      <c r="AC437" s="68"/>
      <c r="AD437" s="68"/>
      <c r="AE437" s="68"/>
      <c r="AF437" s="68"/>
      <c r="AG437" s="68"/>
      <c r="AH437" s="68"/>
      <c r="AI437" s="68"/>
    </row>
    <row r="438" spans="1:35" s="79" customFormat="1" ht="39.950000000000003" customHeight="1" x14ac:dyDescent="0.2">
      <c r="A438" s="82" t="s">
        <v>539</v>
      </c>
      <c r="B438" s="107">
        <v>88497</v>
      </c>
      <c r="C438" s="83" t="s">
        <v>561</v>
      </c>
      <c r="D438" s="166">
        <f>'Orçamento Sintético'!G437</f>
        <v>3857.69</v>
      </c>
      <c r="E438" s="181"/>
      <c r="F438" s="179"/>
      <c r="G438" s="180"/>
      <c r="H438" s="181"/>
      <c r="I438" s="179"/>
      <c r="J438" s="180"/>
      <c r="K438" s="181"/>
      <c r="L438" s="179"/>
      <c r="M438" s="180"/>
      <c r="N438" s="181"/>
      <c r="O438" s="179"/>
      <c r="P438" s="213">
        <v>0.5</v>
      </c>
      <c r="Q438" s="207">
        <v>0.5</v>
      </c>
      <c r="R438" s="179"/>
      <c r="S438" s="180"/>
      <c r="T438" s="68"/>
      <c r="U438" s="68"/>
      <c r="V438" s="68"/>
      <c r="W438" s="68"/>
      <c r="X438" s="68"/>
      <c r="Y438" s="68"/>
      <c r="Z438" s="68"/>
      <c r="AA438" s="68"/>
      <c r="AB438" s="68"/>
      <c r="AC438" s="68"/>
      <c r="AD438" s="68"/>
      <c r="AE438" s="68"/>
      <c r="AF438" s="68"/>
      <c r="AG438" s="68"/>
      <c r="AH438" s="68"/>
      <c r="AI438" s="68"/>
    </row>
    <row r="439" spans="1:35" s="79" customFormat="1" ht="39.950000000000003" customHeight="1" x14ac:dyDescent="0.2">
      <c r="A439" s="82" t="s">
        <v>540</v>
      </c>
      <c r="B439" s="107">
        <v>88489</v>
      </c>
      <c r="C439" s="83" t="s">
        <v>225</v>
      </c>
      <c r="D439" s="166">
        <f>'Orçamento Sintético'!G438</f>
        <v>3892.42</v>
      </c>
      <c r="E439" s="181"/>
      <c r="F439" s="179"/>
      <c r="G439" s="180"/>
      <c r="H439" s="181"/>
      <c r="I439" s="179"/>
      <c r="J439" s="180"/>
      <c r="K439" s="181"/>
      <c r="L439" s="179"/>
      <c r="M439" s="180"/>
      <c r="N439" s="181"/>
      <c r="O439" s="179"/>
      <c r="P439" s="180"/>
      <c r="Q439" s="181"/>
      <c r="R439" s="210">
        <v>0.5</v>
      </c>
      <c r="S439" s="213">
        <v>0.5</v>
      </c>
      <c r="T439" s="68"/>
      <c r="U439" s="68"/>
      <c r="V439" s="68"/>
      <c r="W439" s="68"/>
      <c r="X439" s="68"/>
      <c r="Y439" s="68"/>
      <c r="Z439" s="68"/>
      <c r="AA439" s="68"/>
      <c r="AB439" s="68"/>
      <c r="AC439" s="68"/>
      <c r="AD439" s="68"/>
      <c r="AE439" s="68"/>
      <c r="AF439" s="68"/>
      <c r="AG439" s="68"/>
      <c r="AH439" s="68"/>
      <c r="AI439" s="68"/>
    </row>
    <row r="440" spans="1:35" s="79" customFormat="1" ht="39.950000000000003" customHeight="1" thickBot="1" x14ac:dyDescent="0.25">
      <c r="A440" s="82" t="s">
        <v>541</v>
      </c>
      <c r="B440" s="107">
        <v>88489</v>
      </c>
      <c r="C440" s="83" t="s">
        <v>312</v>
      </c>
      <c r="D440" s="166">
        <f>'Orçamento Sintético'!G439</f>
        <v>303.31</v>
      </c>
      <c r="E440" s="181"/>
      <c r="F440" s="179"/>
      <c r="G440" s="180"/>
      <c r="H440" s="181"/>
      <c r="I440" s="179"/>
      <c r="J440" s="180"/>
      <c r="K440" s="181"/>
      <c r="L440" s="179"/>
      <c r="M440" s="180"/>
      <c r="N440" s="181"/>
      <c r="O440" s="179"/>
      <c r="P440" s="180"/>
      <c r="Q440" s="181"/>
      <c r="R440" s="210">
        <v>1</v>
      </c>
      <c r="S440" s="180"/>
      <c r="T440" s="68"/>
      <c r="U440" s="68"/>
      <c r="V440" s="68"/>
      <c r="W440" s="68"/>
      <c r="X440" s="68"/>
      <c r="Y440" s="68"/>
      <c r="Z440" s="68"/>
      <c r="AA440" s="68"/>
      <c r="AB440" s="68"/>
      <c r="AC440" s="68"/>
      <c r="AD440" s="68"/>
      <c r="AE440" s="68"/>
      <c r="AF440" s="68"/>
      <c r="AG440" s="68"/>
      <c r="AH440" s="68"/>
      <c r="AI440" s="68"/>
    </row>
    <row r="441" spans="1:35" s="9" customFormat="1" ht="30" customHeight="1" thickBot="1" x14ac:dyDescent="0.25">
      <c r="A441" s="60" t="s">
        <v>542</v>
      </c>
      <c r="B441" s="61"/>
      <c r="C441" s="177" t="s">
        <v>564</v>
      </c>
      <c r="D441" s="162">
        <f>SUM(D442:D444)</f>
        <v>2553.62</v>
      </c>
      <c r="E441" s="286">
        <f>SUM(E442:G442)*$D$442+SUM(E443:G443)*$D$443+SUM(E444:G444)*$D$444</f>
        <v>0</v>
      </c>
      <c r="F441" s="287"/>
      <c r="G441" s="185">
        <f>E441/$D$441</f>
        <v>0</v>
      </c>
      <c r="H441" s="286">
        <f>SUM(H442:J442)*$D$442+SUM(H443:J443)*$D$443+SUM(H444:J444)*$D$444</f>
        <v>0</v>
      </c>
      <c r="I441" s="287"/>
      <c r="J441" s="185">
        <f>H441/$D$441</f>
        <v>0</v>
      </c>
      <c r="K441" s="286">
        <f>SUM(K442:M442)*$D$442+SUM(K443:M443)*$D$443+SUM(K444:M444)*$D$444</f>
        <v>0</v>
      </c>
      <c r="L441" s="287"/>
      <c r="M441" s="185">
        <f>K441/$D$441</f>
        <v>0</v>
      </c>
      <c r="N441" s="288">
        <f>SUM(N442:P442)*$D$442+SUM(N443:P443)*$D$443+SUM(N444:P444)*$D$444</f>
        <v>185.92</v>
      </c>
      <c r="O441" s="289"/>
      <c r="P441" s="215">
        <f>N441/$D$441</f>
        <v>7.2806447317925141E-2</v>
      </c>
      <c r="Q441" s="288">
        <f>SUM(Q442:S442)*$D$442+SUM(Q443:S443)*$D$443+SUM(Q444:S444)*$D$444</f>
        <v>2367.6999999999998</v>
      </c>
      <c r="R441" s="289"/>
      <c r="S441" s="215">
        <f>Q441/$D$441</f>
        <v>0.92719355268207482</v>
      </c>
      <c r="T441" s="68"/>
      <c r="U441" s="68"/>
      <c r="V441" s="68"/>
      <c r="W441" s="68"/>
      <c r="X441" s="68"/>
      <c r="Y441" s="68"/>
      <c r="Z441" s="68"/>
      <c r="AA441" s="68"/>
      <c r="AB441" s="68"/>
      <c r="AC441" s="68"/>
      <c r="AD441" s="68"/>
      <c r="AE441" s="68"/>
      <c r="AF441" s="68"/>
      <c r="AG441" s="68"/>
      <c r="AH441" s="68"/>
      <c r="AI441" s="68"/>
    </row>
    <row r="442" spans="1:35" s="79" customFormat="1" ht="39.950000000000003" customHeight="1" x14ac:dyDescent="0.2">
      <c r="A442" s="82" t="s">
        <v>543</v>
      </c>
      <c r="B442" s="107">
        <v>88485</v>
      </c>
      <c r="C442" s="83" t="s">
        <v>221</v>
      </c>
      <c r="D442" s="166">
        <f>'Orçamento Sintético'!G441</f>
        <v>185.92</v>
      </c>
      <c r="E442" s="181"/>
      <c r="F442" s="179"/>
      <c r="G442" s="180"/>
      <c r="H442" s="181"/>
      <c r="I442" s="179"/>
      <c r="J442" s="180"/>
      <c r="K442" s="181"/>
      <c r="L442" s="179"/>
      <c r="M442" s="180"/>
      <c r="N442" s="181"/>
      <c r="O442" s="179"/>
      <c r="P442" s="213">
        <v>1</v>
      </c>
      <c r="Q442" s="181"/>
      <c r="R442" s="179"/>
      <c r="S442" s="180"/>
      <c r="T442" s="68"/>
      <c r="U442" s="68"/>
      <c r="V442" s="68"/>
      <c r="W442" s="68"/>
      <c r="X442" s="68"/>
      <c r="Y442" s="68"/>
      <c r="Z442" s="68"/>
      <c r="AA442" s="68"/>
      <c r="AB442" s="68"/>
      <c r="AC442" s="68"/>
      <c r="AD442" s="68"/>
      <c r="AE442" s="68"/>
      <c r="AF442" s="68"/>
      <c r="AG442" s="68"/>
      <c r="AH442" s="68"/>
      <c r="AI442" s="68"/>
    </row>
    <row r="443" spans="1:35" s="79" customFormat="1" ht="39.950000000000003" customHeight="1" x14ac:dyDescent="0.2">
      <c r="A443" s="82" t="s">
        <v>544</v>
      </c>
      <c r="B443" s="107" t="s">
        <v>223</v>
      </c>
      <c r="C443" s="83" t="s">
        <v>224</v>
      </c>
      <c r="D443" s="166">
        <f>'Orçamento Sintético'!G442</f>
        <v>1156.8800000000001</v>
      </c>
      <c r="E443" s="181"/>
      <c r="F443" s="179"/>
      <c r="G443" s="180"/>
      <c r="H443" s="181"/>
      <c r="I443" s="179"/>
      <c r="J443" s="180"/>
      <c r="K443" s="181"/>
      <c r="L443" s="179"/>
      <c r="M443" s="180"/>
      <c r="N443" s="181"/>
      <c r="O443" s="179"/>
      <c r="P443" s="180"/>
      <c r="Q443" s="207">
        <v>1</v>
      </c>
      <c r="R443" s="179"/>
      <c r="S443" s="180"/>
      <c r="T443" s="68"/>
      <c r="U443" s="68"/>
      <c r="V443" s="68"/>
      <c r="W443" s="68"/>
      <c r="X443" s="68"/>
      <c r="Y443" s="68"/>
      <c r="Z443" s="68"/>
      <c r="AA443" s="68"/>
      <c r="AB443" s="68"/>
      <c r="AC443" s="68"/>
      <c r="AD443" s="68"/>
      <c r="AE443" s="68"/>
      <c r="AF443" s="68"/>
      <c r="AG443" s="68"/>
      <c r="AH443" s="68"/>
      <c r="AI443" s="68"/>
    </row>
    <row r="444" spans="1:35" s="79" customFormat="1" ht="39.950000000000003" customHeight="1" thickBot="1" x14ac:dyDescent="0.25">
      <c r="A444" s="82" t="s">
        <v>545</v>
      </c>
      <c r="B444" s="107">
        <v>88489</v>
      </c>
      <c r="C444" s="83" t="s">
        <v>1022</v>
      </c>
      <c r="D444" s="166">
        <f>'Orçamento Sintético'!G443</f>
        <v>1210.82</v>
      </c>
      <c r="E444" s="181"/>
      <c r="F444" s="179"/>
      <c r="G444" s="180"/>
      <c r="H444" s="181"/>
      <c r="I444" s="179"/>
      <c r="J444" s="180"/>
      <c r="K444" s="181"/>
      <c r="L444" s="179"/>
      <c r="M444" s="180"/>
      <c r="N444" s="181"/>
      <c r="O444" s="179"/>
      <c r="P444" s="180"/>
      <c r="Q444" s="181"/>
      <c r="R444" s="210">
        <v>0.3</v>
      </c>
      <c r="S444" s="213">
        <v>0.7</v>
      </c>
      <c r="T444" s="68"/>
      <c r="U444" s="68"/>
      <c r="V444" s="68"/>
      <c r="W444" s="68"/>
      <c r="X444" s="68"/>
      <c r="Y444" s="68"/>
      <c r="Z444" s="68"/>
      <c r="AA444" s="68"/>
      <c r="AB444" s="68"/>
      <c r="AC444" s="68"/>
      <c r="AD444" s="68"/>
      <c r="AE444" s="68"/>
      <c r="AF444" s="68"/>
      <c r="AG444" s="68"/>
      <c r="AH444" s="68"/>
      <c r="AI444" s="68"/>
    </row>
    <row r="445" spans="1:35" s="9" customFormat="1" ht="30" customHeight="1" thickBot="1" x14ac:dyDescent="0.25">
      <c r="A445" s="60" t="s">
        <v>546</v>
      </c>
      <c r="B445" s="61"/>
      <c r="C445" s="177" t="s">
        <v>570</v>
      </c>
      <c r="D445" s="162">
        <f>SUM(D446:D448)</f>
        <v>970.06</v>
      </c>
      <c r="E445" s="286">
        <f>SUM(E446:G446)*$D$446+SUM(E447:G447)*$D$447+SUM(E448:G448)*$D$448</f>
        <v>0</v>
      </c>
      <c r="F445" s="287"/>
      <c r="G445" s="185">
        <f>E445/$D$445</f>
        <v>0</v>
      </c>
      <c r="H445" s="286">
        <f>SUM(H446:J446)*$D$446+SUM(H447:J447)*$D$447+SUM(H448:J448)*$D$448</f>
        <v>0</v>
      </c>
      <c r="I445" s="287"/>
      <c r="J445" s="185">
        <f>H445/$D$445</f>
        <v>0</v>
      </c>
      <c r="K445" s="286">
        <f>SUM(K446:M446)*$D$446+SUM(K447:M447)*$D$447+SUM(K448:M448)*$D$448</f>
        <v>0</v>
      </c>
      <c r="L445" s="287"/>
      <c r="M445" s="185">
        <f>K445/$D$445</f>
        <v>0</v>
      </c>
      <c r="N445" s="288">
        <f>SUM(N446:P446)*$D$446+SUM(N447:P447)*$D$447+SUM(N448:P448)*$D$448</f>
        <v>61.08</v>
      </c>
      <c r="O445" s="289"/>
      <c r="P445" s="215">
        <f>N445/$D$445</f>
        <v>6.2965177411706499E-2</v>
      </c>
      <c r="Q445" s="288">
        <f>SUM(Q446:S446)*$D$446+SUM(Q447:S447)*$D$447+SUM(Q448:S448)*$D$448</f>
        <v>908.98</v>
      </c>
      <c r="R445" s="289"/>
      <c r="S445" s="215">
        <f>Q445/$D$445</f>
        <v>0.93703482258829363</v>
      </c>
      <c r="T445" s="68"/>
      <c r="U445" s="68"/>
      <c r="V445" s="68"/>
      <c r="W445" s="68"/>
      <c r="X445" s="68"/>
      <c r="Y445" s="68"/>
      <c r="Z445" s="68"/>
      <c r="AA445" s="68"/>
      <c r="AB445" s="68"/>
      <c r="AC445" s="68"/>
      <c r="AD445" s="68"/>
      <c r="AE445" s="68"/>
      <c r="AF445" s="68"/>
      <c r="AG445" s="68"/>
      <c r="AH445" s="68"/>
      <c r="AI445" s="68"/>
    </row>
    <row r="446" spans="1:35" s="79" customFormat="1" ht="39.950000000000003" customHeight="1" x14ac:dyDescent="0.2">
      <c r="A446" s="82" t="s">
        <v>548</v>
      </c>
      <c r="B446" s="107">
        <v>88484</v>
      </c>
      <c r="C446" s="83" t="s">
        <v>226</v>
      </c>
      <c r="D446" s="166">
        <f>'Orçamento Sintético'!G445</f>
        <v>61.08</v>
      </c>
      <c r="E446" s="181"/>
      <c r="F446" s="179"/>
      <c r="G446" s="180"/>
      <c r="H446" s="181"/>
      <c r="I446" s="179"/>
      <c r="J446" s="180"/>
      <c r="K446" s="181"/>
      <c r="L446" s="179"/>
      <c r="M446" s="180"/>
      <c r="N446" s="181"/>
      <c r="O446" s="179"/>
      <c r="P446" s="213">
        <v>1</v>
      </c>
      <c r="Q446" s="181"/>
      <c r="R446" s="179"/>
      <c r="S446" s="180"/>
      <c r="T446" s="68"/>
      <c r="U446" s="68"/>
      <c r="V446" s="68"/>
      <c r="W446" s="68"/>
      <c r="X446" s="68"/>
      <c r="Y446" s="68"/>
      <c r="Z446" s="68"/>
      <c r="AA446" s="68"/>
      <c r="AB446" s="68"/>
      <c r="AC446" s="68"/>
      <c r="AD446" s="68"/>
      <c r="AE446" s="68"/>
      <c r="AF446" s="68"/>
      <c r="AG446" s="68"/>
      <c r="AH446" s="68"/>
      <c r="AI446" s="68"/>
    </row>
    <row r="447" spans="1:35" s="64" customFormat="1" ht="39.950000000000003" customHeight="1" x14ac:dyDescent="0.2">
      <c r="A447" s="82" t="s">
        <v>549</v>
      </c>
      <c r="B447" s="107" t="s">
        <v>313</v>
      </c>
      <c r="C447" s="83" t="s">
        <v>227</v>
      </c>
      <c r="D447" s="166">
        <f>'Orçamento Sintético'!G446</f>
        <v>530.77</v>
      </c>
      <c r="E447" s="181"/>
      <c r="F447" s="179"/>
      <c r="G447" s="180"/>
      <c r="H447" s="181"/>
      <c r="I447" s="179"/>
      <c r="J447" s="180"/>
      <c r="K447" s="181"/>
      <c r="L447" s="179"/>
      <c r="M447" s="180"/>
      <c r="N447" s="181"/>
      <c r="O447" s="179"/>
      <c r="P447" s="180"/>
      <c r="Q447" s="181"/>
      <c r="R447" s="210">
        <v>1</v>
      </c>
      <c r="S447" s="180"/>
      <c r="T447" s="68"/>
      <c r="U447" s="68"/>
      <c r="V447" s="68"/>
      <c r="W447" s="68"/>
      <c r="X447" s="68"/>
      <c r="Y447" s="68"/>
      <c r="Z447" s="68"/>
      <c r="AA447" s="68"/>
      <c r="AB447" s="68"/>
      <c r="AC447" s="68"/>
      <c r="AD447" s="68"/>
      <c r="AE447" s="68"/>
      <c r="AF447" s="68"/>
      <c r="AG447" s="68"/>
      <c r="AH447" s="68"/>
      <c r="AI447" s="68"/>
    </row>
    <row r="448" spans="1:35" s="79" customFormat="1" ht="39.950000000000003" customHeight="1" thickBot="1" x14ac:dyDescent="0.25">
      <c r="A448" s="82" t="s">
        <v>550</v>
      </c>
      <c r="B448" s="107">
        <v>88488</v>
      </c>
      <c r="C448" s="83" t="s">
        <v>1023</v>
      </c>
      <c r="D448" s="166">
        <f>'Orçamento Sintético'!G447</f>
        <v>378.21</v>
      </c>
      <c r="E448" s="181"/>
      <c r="F448" s="179"/>
      <c r="G448" s="180"/>
      <c r="H448" s="181"/>
      <c r="I448" s="179"/>
      <c r="J448" s="180"/>
      <c r="K448" s="181"/>
      <c r="L448" s="179"/>
      <c r="M448" s="180"/>
      <c r="N448" s="181"/>
      <c r="O448" s="179"/>
      <c r="P448" s="180"/>
      <c r="Q448" s="181"/>
      <c r="R448" s="179"/>
      <c r="S448" s="213">
        <v>1</v>
      </c>
      <c r="T448" s="68"/>
      <c r="U448" s="68"/>
      <c r="V448" s="68"/>
      <c r="W448" s="68"/>
      <c r="X448" s="68"/>
      <c r="Y448" s="68"/>
      <c r="Z448" s="68"/>
      <c r="AA448" s="68"/>
      <c r="AB448" s="68"/>
      <c r="AC448" s="68"/>
      <c r="AD448" s="68"/>
      <c r="AE448" s="68"/>
      <c r="AF448" s="68"/>
      <c r="AG448" s="68"/>
      <c r="AH448" s="68"/>
      <c r="AI448" s="68"/>
    </row>
    <row r="449" spans="1:35" s="9" customFormat="1" ht="30" customHeight="1" thickBot="1" x14ac:dyDescent="0.25">
      <c r="A449" s="60" t="s">
        <v>551</v>
      </c>
      <c r="B449" s="61"/>
      <c r="C449" s="177" t="s">
        <v>574</v>
      </c>
      <c r="D449" s="162">
        <f>SUM(D450:D453)</f>
        <v>3020.9</v>
      </c>
      <c r="E449" s="286">
        <f>SUM(E450:G450)*$D$450+SUM(E451:G451)*$D$451+SUM(E452:G452)*$D$452+SUM(E453:G453)*$D$453</f>
        <v>0</v>
      </c>
      <c r="F449" s="287"/>
      <c r="G449" s="185">
        <f>E449/$D$449</f>
        <v>0</v>
      </c>
      <c r="H449" s="286">
        <f>SUM(H450:J450)*$D$450+SUM(H451:J451)*$D$451+SUM(H452:J452)*$D$452+SUM(H453:J453)*$D$453</f>
        <v>0</v>
      </c>
      <c r="I449" s="287"/>
      <c r="J449" s="185">
        <f>H449/$D$449</f>
        <v>0</v>
      </c>
      <c r="K449" s="286">
        <f>SUM(K450:M450)*$D$450+SUM(K451:M451)*$D$451+SUM(K452:M452)*$D$452+SUM(K453:M453)*$D$453</f>
        <v>0</v>
      </c>
      <c r="L449" s="287"/>
      <c r="M449" s="185">
        <f>K449/$D$449</f>
        <v>0</v>
      </c>
      <c r="N449" s="288">
        <f>SUM(N450:P450)*$D$450+SUM(N451:P451)*$D$451+SUM(N452:P452)*$D$452+SUM(N453:P453)*$D$453</f>
        <v>174.27</v>
      </c>
      <c r="O449" s="289"/>
      <c r="P449" s="215">
        <f>N449/$D$449</f>
        <v>5.7688106193518489E-2</v>
      </c>
      <c r="Q449" s="288">
        <f>SUM(Q450:S450)*$D$450+SUM(Q451:S451)*$D$451+SUM(Q452:S452)*$D$452+SUM(Q453:S453)*$D$453</f>
        <v>2846.63</v>
      </c>
      <c r="R449" s="289"/>
      <c r="S449" s="215">
        <f>Q449/$D$449</f>
        <v>0.9423118938064815</v>
      </c>
      <c r="T449" s="68"/>
      <c r="U449" s="68"/>
      <c r="V449" s="68"/>
      <c r="W449" s="68"/>
      <c r="X449" s="68"/>
      <c r="Y449" s="68"/>
      <c r="Z449" s="68"/>
      <c r="AA449" s="68"/>
      <c r="AB449" s="68"/>
      <c r="AC449" s="68"/>
      <c r="AD449" s="68"/>
      <c r="AE449" s="68"/>
      <c r="AF449" s="68"/>
      <c r="AG449" s="68"/>
      <c r="AH449" s="68"/>
      <c r="AI449" s="68"/>
    </row>
    <row r="450" spans="1:35" s="79" customFormat="1" ht="39.950000000000003" customHeight="1" x14ac:dyDescent="0.2">
      <c r="A450" s="82" t="s">
        <v>552</v>
      </c>
      <c r="B450" s="107">
        <v>88485</v>
      </c>
      <c r="C450" s="83" t="s">
        <v>221</v>
      </c>
      <c r="D450" s="166">
        <f>'Orçamento Sintético'!G449</f>
        <v>174.27</v>
      </c>
      <c r="E450" s="181"/>
      <c r="F450" s="179"/>
      <c r="G450" s="180"/>
      <c r="H450" s="181"/>
      <c r="I450" s="179"/>
      <c r="J450" s="180"/>
      <c r="K450" s="181"/>
      <c r="L450" s="179"/>
      <c r="M450" s="180"/>
      <c r="N450" s="181"/>
      <c r="O450" s="179"/>
      <c r="P450" s="213">
        <v>1</v>
      </c>
      <c r="Q450" s="181"/>
      <c r="R450" s="179"/>
      <c r="S450" s="180"/>
      <c r="T450" s="68"/>
      <c r="U450" s="68"/>
      <c r="V450" s="68"/>
      <c r="W450" s="68"/>
      <c r="X450" s="68"/>
      <c r="Y450" s="68"/>
      <c r="Z450" s="68"/>
      <c r="AA450" s="68"/>
      <c r="AB450" s="68"/>
      <c r="AC450" s="68"/>
      <c r="AD450" s="68"/>
      <c r="AE450" s="68"/>
      <c r="AF450" s="68"/>
      <c r="AG450" s="68"/>
      <c r="AH450" s="68"/>
      <c r="AI450" s="68"/>
    </row>
    <row r="451" spans="1:35" s="79" customFormat="1" ht="39.950000000000003" customHeight="1" x14ac:dyDescent="0.2">
      <c r="A451" s="82" t="s">
        <v>553</v>
      </c>
      <c r="B451" s="107" t="s">
        <v>223</v>
      </c>
      <c r="C451" s="83" t="s">
        <v>224</v>
      </c>
      <c r="D451" s="166">
        <f>'Orçamento Sintético'!G450</f>
        <v>1084.4000000000001</v>
      </c>
      <c r="E451" s="181"/>
      <c r="F451" s="179"/>
      <c r="G451" s="180"/>
      <c r="H451" s="181"/>
      <c r="I451" s="179"/>
      <c r="J451" s="180"/>
      <c r="K451" s="181"/>
      <c r="L451" s="179"/>
      <c r="M451" s="180"/>
      <c r="N451" s="181"/>
      <c r="O451" s="179"/>
      <c r="P451" s="180"/>
      <c r="Q451" s="181"/>
      <c r="R451" s="210">
        <v>1</v>
      </c>
      <c r="S451" s="180"/>
      <c r="T451" s="68"/>
      <c r="U451" s="68"/>
      <c r="V451" s="68"/>
      <c r="W451" s="68"/>
      <c r="X451" s="68"/>
      <c r="Y451" s="68"/>
      <c r="Z451" s="68"/>
      <c r="AA451" s="68"/>
      <c r="AB451" s="68"/>
      <c r="AC451" s="68"/>
      <c r="AD451" s="68"/>
      <c r="AE451" s="68"/>
      <c r="AF451" s="68"/>
      <c r="AG451" s="68"/>
      <c r="AH451" s="68"/>
      <c r="AI451" s="68"/>
    </row>
    <row r="452" spans="1:35" s="79" customFormat="1" ht="39.950000000000003" customHeight="1" x14ac:dyDescent="0.2">
      <c r="A452" s="82" t="s">
        <v>554</v>
      </c>
      <c r="B452" s="107">
        <v>88489</v>
      </c>
      <c r="C452" s="83" t="s">
        <v>1022</v>
      </c>
      <c r="D452" s="166">
        <f>'Orçamento Sintético'!G451</f>
        <v>1134.96</v>
      </c>
      <c r="E452" s="181"/>
      <c r="F452" s="179"/>
      <c r="G452" s="180"/>
      <c r="H452" s="181"/>
      <c r="I452" s="179"/>
      <c r="J452" s="180"/>
      <c r="K452" s="181"/>
      <c r="L452" s="179"/>
      <c r="M452" s="180"/>
      <c r="N452" s="181"/>
      <c r="O452" s="179"/>
      <c r="P452" s="180"/>
      <c r="Q452" s="181"/>
      <c r="R452" s="210">
        <v>0.5</v>
      </c>
      <c r="S452" s="213">
        <v>0.5</v>
      </c>
      <c r="T452" s="68"/>
      <c r="U452" s="68"/>
      <c r="V452" s="68"/>
      <c r="W452" s="68"/>
      <c r="X452" s="68"/>
      <c r="Y452" s="68"/>
      <c r="Z452" s="68"/>
      <c r="AA452" s="68"/>
      <c r="AB452" s="68"/>
      <c r="AC452" s="68"/>
      <c r="AD452" s="68"/>
      <c r="AE452" s="68"/>
      <c r="AF452" s="68"/>
      <c r="AG452" s="68"/>
      <c r="AH452" s="68"/>
      <c r="AI452" s="68"/>
    </row>
    <row r="453" spans="1:35" s="79" customFormat="1" ht="39.950000000000003" customHeight="1" thickBot="1" x14ac:dyDescent="0.25">
      <c r="A453" s="82" t="s">
        <v>733</v>
      </c>
      <c r="B453" s="107" t="s">
        <v>644</v>
      </c>
      <c r="C453" s="83" t="s">
        <v>645</v>
      </c>
      <c r="D453" s="166">
        <f>'Orçamento Sintético'!G452</f>
        <v>627.27</v>
      </c>
      <c r="E453" s="181"/>
      <c r="F453" s="179"/>
      <c r="G453" s="180"/>
      <c r="H453" s="181"/>
      <c r="I453" s="179"/>
      <c r="J453" s="180"/>
      <c r="K453" s="181"/>
      <c r="L453" s="179"/>
      <c r="M453" s="180"/>
      <c r="N453" s="181"/>
      <c r="O453" s="179"/>
      <c r="P453" s="180"/>
      <c r="Q453" s="181"/>
      <c r="R453" s="179"/>
      <c r="S453" s="213">
        <v>1</v>
      </c>
      <c r="T453" s="68"/>
      <c r="U453" s="68"/>
      <c r="V453" s="68"/>
      <c r="W453" s="68"/>
      <c r="X453" s="68"/>
      <c r="Y453" s="68"/>
      <c r="Z453" s="68"/>
      <c r="AA453" s="68"/>
      <c r="AB453" s="68"/>
      <c r="AC453" s="68"/>
      <c r="AD453" s="68"/>
      <c r="AE453" s="68"/>
      <c r="AF453" s="68"/>
      <c r="AG453" s="68"/>
      <c r="AH453" s="68"/>
      <c r="AI453" s="68"/>
    </row>
    <row r="454" spans="1:35" s="9" customFormat="1" ht="30" customHeight="1" thickBot="1" x14ac:dyDescent="0.25">
      <c r="A454" s="60" t="s">
        <v>555</v>
      </c>
      <c r="B454" s="61"/>
      <c r="C454" s="177" t="s">
        <v>577</v>
      </c>
      <c r="D454" s="162">
        <f>SUM(D455:D456)</f>
        <v>2541.36</v>
      </c>
      <c r="E454" s="286">
        <f>SUM(E455:G455)*$D$455+SUM(E456:G456)*$D$456</f>
        <v>0</v>
      </c>
      <c r="F454" s="287"/>
      <c r="G454" s="185">
        <f>E454/$D$454</f>
        <v>0</v>
      </c>
      <c r="H454" s="286">
        <f>SUM(H455:J455)*$D$455+SUM(H456:J456)*$D$456</f>
        <v>0</v>
      </c>
      <c r="I454" s="287"/>
      <c r="J454" s="185">
        <f>H454/$D$454</f>
        <v>0</v>
      </c>
      <c r="K454" s="286">
        <f>SUM(K455:M455)*$D$455+SUM(K456:M456)*$D$456</f>
        <v>0</v>
      </c>
      <c r="L454" s="287"/>
      <c r="M454" s="185">
        <f>K454/$D$454</f>
        <v>0</v>
      </c>
      <c r="N454" s="286">
        <f>SUM(N455:P455)*$D$455+SUM(N456:P456)*$D$456</f>
        <v>0</v>
      </c>
      <c r="O454" s="287"/>
      <c r="P454" s="185">
        <f>N454/$D$454</f>
        <v>0</v>
      </c>
      <c r="Q454" s="288">
        <f>SUM(Q455:S455)*$D$455+SUM(Q456:S456)*$D$456</f>
        <v>2541.36</v>
      </c>
      <c r="R454" s="289"/>
      <c r="S454" s="215">
        <f>Q454/$D$454</f>
        <v>1</v>
      </c>
      <c r="T454" s="68"/>
      <c r="U454" s="68"/>
      <c r="V454" s="68"/>
      <c r="W454" s="68"/>
      <c r="X454" s="68"/>
      <c r="Y454" s="68"/>
      <c r="Z454" s="68"/>
      <c r="AA454" s="68"/>
      <c r="AB454" s="68"/>
      <c r="AC454" s="68"/>
      <c r="AD454" s="68"/>
      <c r="AE454" s="68"/>
      <c r="AF454" s="68"/>
      <c r="AG454" s="68"/>
      <c r="AH454" s="68"/>
      <c r="AI454" s="68"/>
    </row>
    <row r="455" spans="1:35" s="79" customFormat="1" ht="39.950000000000003" customHeight="1" x14ac:dyDescent="0.2">
      <c r="A455" s="82" t="s">
        <v>556</v>
      </c>
      <c r="B455" s="107" t="s">
        <v>314</v>
      </c>
      <c r="C455" s="83" t="s">
        <v>229</v>
      </c>
      <c r="D455" s="166">
        <f>'Orçamento Sintético'!G454</f>
        <v>270.52</v>
      </c>
      <c r="E455" s="181"/>
      <c r="F455" s="179"/>
      <c r="G455" s="180"/>
      <c r="H455" s="181"/>
      <c r="I455" s="179"/>
      <c r="J455" s="180"/>
      <c r="K455" s="181"/>
      <c r="L455" s="179"/>
      <c r="M455" s="180"/>
      <c r="N455" s="181"/>
      <c r="O455" s="179"/>
      <c r="P455" s="180"/>
      <c r="Q455" s="181"/>
      <c r="R455" s="179"/>
      <c r="S455" s="213">
        <v>1</v>
      </c>
      <c r="T455" s="68"/>
      <c r="U455" s="68"/>
      <c r="V455" s="68"/>
      <c r="W455" s="68"/>
      <c r="X455" s="68"/>
      <c r="Y455" s="68"/>
      <c r="Z455" s="68"/>
      <c r="AA455" s="68"/>
      <c r="AB455" s="68"/>
      <c r="AC455" s="68"/>
      <c r="AD455" s="68"/>
      <c r="AE455" s="68"/>
      <c r="AF455" s="68"/>
      <c r="AG455" s="68"/>
      <c r="AH455" s="68"/>
      <c r="AI455" s="68"/>
    </row>
    <row r="456" spans="1:35" s="79" customFormat="1" ht="39.950000000000003" customHeight="1" thickBot="1" x14ac:dyDescent="0.25">
      <c r="A456" s="82" t="s">
        <v>958</v>
      </c>
      <c r="B456" s="107" t="s">
        <v>228</v>
      </c>
      <c r="C456" s="83" t="s">
        <v>315</v>
      </c>
      <c r="D456" s="166">
        <f>'Orçamento Sintético'!G455</f>
        <v>2270.84</v>
      </c>
      <c r="E456" s="181"/>
      <c r="F456" s="179"/>
      <c r="G456" s="180"/>
      <c r="H456" s="181"/>
      <c r="I456" s="179"/>
      <c r="J456" s="180"/>
      <c r="K456" s="181"/>
      <c r="L456" s="179"/>
      <c r="M456" s="180"/>
      <c r="N456" s="181"/>
      <c r="O456" s="179"/>
      <c r="P456" s="180"/>
      <c r="Q456" s="181"/>
      <c r="R456" s="179"/>
      <c r="S456" s="213">
        <v>1</v>
      </c>
      <c r="T456" s="68"/>
      <c r="U456" s="68"/>
      <c r="V456" s="68"/>
      <c r="W456" s="68"/>
      <c r="X456" s="68"/>
      <c r="Y456" s="68"/>
      <c r="Z456" s="68"/>
      <c r="AA456" s="68"/>
      <c r="AB456" s="68"/>
      <c r="AC456" s="68"/>
      <c r="AD456" s="68"/>
      <c r="AE456" s="68"/>
      <c r="AF456" s="68"/>
      <c r="AG456" s="68"/>
      <c r="AH456" s="68"/>
      <c r="AI456" s="68"/>
    </row>
    <row r="457" spans="1:35" s="9" customFormat="1" ht="30" customHeight="1" thickBot="1" x14ac:dyDescent="0.25">
      <c r="A457" s="60" t="s">
        <v>959</v>
      </c>
      <c r="B457" s="61"/>
      <c r="C457" s="177" t="s">
        <v>578</v>
      </c>
      <c r="D457" s="162">
        <f>SUM(D458:D463)</f>
        <v>557.68999999999994</v>
      </c>
      <c r="E457" s="286">
        <f>SUM(E458:G458)*$D$458+SUM(E459:G459)*$D$459+SUM(E460:G460)*$D$460+SUM(E461:G461)*$D$461+SUM(E462:G462)*$D$462+SUM(E463:G463)*$D$463</f>
        <v>0</v>
      </c>
      <c r="F457" s="287"/>
      <c r="G457" s="185">
        <f>E457/$D$457</f>
        <v>0</v>
      </c>
      <c r="H457" s="286">
        <f>SUM(H458:J458)*$D$458+SUM(H459:J459)*$D$459+SUM(H460:J460)*$D$460+SUM(H461:J461)*$D$461+SUM(H462:J462)*$D$462+SUM(H463:J463)*$D$463</f>
        <v>0</v>
      </c>
      <c r="I457" s="287"/>
      <c r="J457" s="185">
        <f>H457/$D$457</f>
        <v>0</v>
      </c>
      <c r="K457" s="286">
        <f>SUM(K458:M458)*$D$458+SUM(K459:M459)*$D$459+SUM(K460:M460)*$D$460+SUM(K461:M461)*$D$461+SUM(K462:M462)*$D$462+SUM(K463:M463)*$D$463</f>
        <v>0</v>
      </c>
      <c r="L457" s="287"/>
      <c r="M457" s="185">
        <f>K457/$D$457</f>
        <v>0</v>
      </c>
      <c r="N457" s="286">
        <f>SUM(N458:P458)*$D$458+SUM(N459:P459)*$D$459+SUM(N460:P460)*$D$460+SUM(N461:P461)*$D$461+SUM(N462:P462)*$D$462+SUM(N463:P463)*$D$463</f>
        <v>0</v>
      </c>
      <c r="O457" s="287"/>
      <c r="P457" s="185">
        <f>N457/$D$457</f>
        <v>0</v>
      </c>
      <c r="Q457" s="288">
        <f>SUM(Q458:S458)*$D$458+SUM(Q459:S459)*$D$459+SUM(Q460:S460)*$D$460+SUM(Q461:S461)*$D$461+SUM(Q462:S462)*$D$462+SUM(Q463:S463)*$D$463</f>
        <v>557.68999999999994</v>
      </c>
      <c r="R457" s="289"/>
      <c r="S457" s="215">
        <f>Q457/$D$457</f>
        <v>1</v>
      </c>
      <c r="T457" s="68"/>
      <c r="U457" s="68"/>
      <c r="V457" s="68"/>
      <c r="W457" s="68"/>
      <c r="X457" s="68"/>
      <c r="Y457" s="68"/>
      <c r="Z457" s="68"/>
      <c r="AA457" s="68"/>
      <c r="AB457" s="68"/>
      <c r="AC457" s="68"/>
      <c r="AD457" s="68"/>
      <c r="AE457" s="68"/>
      <c r="AF457" s="68"/>
      <c r="AG457" s="68"/>
      <c r="AH457" s="68"/>
      <c r="AI457" s="68"/>
    </row>
    <row r="458" spans="1:35" s="79" customFormat="1" ht="39.950000000000003" customHeight="1" x14ac:dyDescent="0.2">
      <c r="A458" s="82" t="s">
        <v>960</v>
      </c>
      <c r="B458" s="107">
        <v>88485</v>
      </c>
      <c r="C458" s="83" t="s">
        <v>221</v>
      </c>
      <c r="D458" s="166">
        <f>'Orçamento Sintético'!G457</f>
        <v>21.48</v>
      </c>
      <c r="E458" s="181"/>
      <c r="F458" s="179"/>
      <c r="G458" s="180"/>
      <c r="H458" s="181"/>
      <c r="I458" s="179"/>
      <c r="J458" s="180"/>
      <c r="K458" s="181"/>
      <c r="L458" s="179"/>
      <c r="M458" s="180"/>
      <c r="N458" s="181"/>
      <c r="O458" s="179"/>
      <c r="P458" s="180"/>
      <c r="Q458" s="181"/>
      <c r="R458" s="210">
        <v>1</v>
      </c>
      <c r="S458" s="180"/>
      <c r="T458" s="68"/>
      <c r="U458" s="68"/>
      <c r="V458" s="68"/>
      <c r="W458" s="68"/>
      <c r="X458" s="68"/>
      <c r="Y458" s="68"/>
      <c r="Z458" s="68"/>
      <c r="AA458" s="68"/>
      <c r="AB458" s="68"/>
      <c r="AC458" s="68"/>
      <c r="AD458" s="68"/>
      <c r="AE458" s="68"/>
      <c r="AF458" s="68"/>
      <c r="AG458" s="68"/>
      <c r="AH458" s="68"/>
      <c r="AI458" s="68"/>
    </row>
    <row r="459" spans="1:35" s="79" customFormat="1" ht="39.950000000000003" customHeight="1" x14ac:dyDescent="0.2">
      <c r="A459" s="82" t="s">
        <v>961</v>
      </c>
      <c r="B459" s="107">
        <v>88484</v>
      </c>
      <c r="C459" s="83" t="s">
        <v>226</v>
      </c>
      <c r="D459" s="166">
        <f>'Orçamento Sintético'!G458</f>
        <v>16.54</v>
      </c>
      <c r="E459" s="181"/>
      <c r="F459" s="179"/>
      <c r="G459" s="180"/>
      <c r="H459" s="181"/>
      <c r="I459" s="179"/>
      <c r="J459" s="180"/>
      <c r="K459" s="181"/>
      <c r="L459" s="179"/>
      <c r="M459" s="180"/>
      <c r="N459" s="181"/>
      <c r="O459" s="179"/>
      <c r="P459" s="180"/>
      <c r="Q459" s="181"/>
      <c r="R459" s="210">
        <v>1</v>
      </c>
      <c r="S459" s="180"/>
      <c r="T459" s="68"/>
      <c r="U459" s="68"/>
      <c r="V459" s="68"/>
      <c r="W459" s="68"/>
      <c r="X459" s="68"/>
      <c r="Y459" s="68"/>
      <c r="Z459" s="68"/>
      <c r="AA459" s="68"/>
      <c r="AB459" s="68"/>
      <c r="AC459" s="68"/>
      <c r="AD459" s="68"/>
      <c r="AE459" s="68"/>
      <c r="AF459" s="68"/>
      <c r="AG459" s="68"/>
      <c r="AH459" s="68"/>
      <c r="AI459" s="68"/>
    </row>
    <row r="460" spans="1:35" s="79" customFormat="1" ht="39.950000000000003" customHeight="1" x14ac:dyDescent="0.2">
      <c r="A460" s="82" t="s">
        <v>962</v>
      </c>
      <c r="B460" s="107" t="s">
        <v>223</v>
      </c>
      <c r="C460" s="83" t="s">
        <v>224</v>
      </c>
      <c r="D460" s="166">
        <f>'Orçamento Sintético'!G459</f>
        <v>133.66</v>
      </c>
      <c r="E460" s="181"/>
      <c r="F460" s="179"/>
      <c r="G460" s="180"/>
      <c r="H460" s="181"/>
      <c r="I460" s="179"/>
      <c r="J460" s="180"/>
      <c r="K460" s="181"/>
      <c r="L460" s="179"/>
      <c r="M460" s="180"/>
      <c r="N460" s="181"/>
      <c r="O460" s="179"/>
      <c r="P460" s="180"/>
      <c r="Q460" s="181"/>
      <c r="R460" s="210">
        <v>1</v>
      </c>
      <c r="S460" s="180"/>
      <c r="T460" s="68"/>
      <c r="U460" s="68"/>
      <c r="V460" s="68"/>
      <c r="W460" s="68"/>
      <c r="X460" s="68"/>
      <c r="Y460" s="68"/>
      <c r="Z460" s="68"/>
      <c r="AA460" s="68"/>
      <c r="AB460" s="68"/>
      <c r="AC460" s="68"/>
      <c r="AD460" s="68"/>
      <c r="AE460" s="68"/>
      <c r="AF460" s="68"/>
      <c r="AG460" s="68"/>
      <c r="AH460" s="68"/>
      <c r="AI460" s="68"/>
    </row>
    <row r="461" spans="1:35" s="64" customFormat="1" ht="39.950000000000003" customHeight="1" x14ac:dyDescent="0.2">
      <c r="A461" s="82" t="s">
        <v>963</v>
      </c>
      <c r="B461" s="107" t="s">
        <v>313</v>
      </c>
      <c r="C461" s="83" t="s">
        <v>227</v>
      </c>
      <c r="D461" s="166">
        <f>'Orçamento Sintético'!G460</f>
        <v>143.71</v>
      </c>
      <c r="E461" s="181"/>
      <c r="F461" s="179"/>
      <c r="G461" s="180"/>
      <c r="H461" s="181"/>
      <c r="I461" s="179"/>
      <c r="J461" s="180"/>
      <c r="K461" s="181"/>
      <c r="L461" s="179"/>
      <c r="M461" s="180"/>
      <c r="N461" s="181"/>
      <c r="O461" s="179"/>
      <c r="P461" s="180"/>
      <c r="Q461" s="181"/>
      <c r="R461" s="210">
        <v>1</v>
      </c>
      <c r="S461" s="180"/>
      <c r="T461" s="68"/>
      <c r="U461" s="68"/>
      <c r="V461" s="68"/>
      <c r="W461" s="68"/>
      <c r="X461" s="68"/>
      <c r="Y461" s="68"/>
      <c r="Z461" s="68"/>
      <c r="AA461" s="68"/>
      <c r="AB461" s="68"/>
      <c r="AC461" s="68"/>
      <c r="AD461" s="68"/>
      <c r="AE461" s="68"/>
      <c r="AF461" s="68"/>
      <c r="AG461" s="68"/>
      <c r="AH461" s="68"/>
      <c r="AI461" s="68"/>
    </row>
    <row r="462" spans="1:35" s="79" customFormat="1" ht="39.950000000000003" customHeight="1" x14ac:dyDescent="0.2">
      <c r="A462" s="82" t="s">
        <v>964</v>
      </c>
      <c r="B462" s="107">
        <v>88489</v>
      </c>
      <c r="C462" s="83" t="s">
        <v>1022</v>
      </c>
      <c r="D462" s="166">
        <f>'Orçamento Sintético'!G461</f>
        <v>139.88999999999999</v>
      </c>
      <c r="E462" s="181"/>
      <c r="F462" s="179"/>
      <c r="G462" s="180"/>
      <c r="H462" s="181"/>
      <c r="I462" s="179"/>
      <c r="J462" s="180"/>
      <c r="K462" s="181"/>
      <c r="L462" s="179"/>
      <c r="M462" s="180"/>
      <c r="N462" s="181"/>
      <c r="O462" s="179"/>
      <c r="P462" s="180"/>
      <c r="Q462" s="181"/>
      <c r="R462" s="179"/>
      <c r="S462" s="213">
        <v>1</v>
      </c>
      <c r="T462" s="68"/>
      <c r="U462" s="68"/>
      <c r="V462" s="68"/>
      <c r="W462" s="68"/>
      <c r="X462" s="68"/>
      <c r="Y462" s="68"/>
      <c r="Z462" s="68"/>
      <c r="AA462" s="68"/>
      <c r="AB462" s="68"/>
      <c r="AC462" s="68"/>
      <c r="AD462" s="68"/>
      <c r="AE462" s="68"/>
      <c r="AF462" s="68"/>
      <c r="AG462" s="68"/>
      <c r="AH462" s="68"/>
      <c r="AI462" s="68"/>
    </row>
    <row r="463" spans="1:35" s="79" customFormat="1" ht="39.950000000000003" customHeight="1" thickBot="1" x14ac:dyDescent="0.25">
      <c r="A463" s="82" t="s">
        <v>965</v>
      </c>
      <c r="B463" s="107">
        <v>88488</v>
      </c>
      <c r="C463" s="83" t="s">
        <v>316</v>
      </c>
      <c r="D463" s="166">
        <f>'Orçamento Sintético'!G462</f>
        <v>102.41</v>
      </c>
      <c r="E463" s="181"/>
      <c r="F463" s="179"/>
      <c r="G463" s="180"/>
      <c r="H463" s="181"/>
      <c r="I463" s="179"/>
      <c r="J463" s="180"/>
      <c r="K463" s="181"/>
      <c r="L463" s="179"/>
      <c r="M463" s="180"/>
      <c r="N463" s="181"/>
      <c r="O463" s="179"/>
      <c r="P463" s="180"/>
      <c r="Q463" s="181"/>
      <c r="R463" s="179"/>
      <c r="S463" s="213">
        <v>1</v>
      </c>
      <c r="T463" s="68"/>
      <c r="U463" s="68"/>
      <c r="V463" s="68"/>
      <c r="W463" s="68"/>
      <c r="X463" s="68"/>
      <c r="Y463" s="68"/>
      <c r="Z463" s="68"/>
      <c r="AA463" s="68"/>
      <c r="AB463" s="68"/>
      <c r="AC463" s="68"/>
      <c r="AD463" s="68"/>
      <c r="AE463" s="68"/>
      <c r="AF463" s="68"/>
      <c r="AG463" s="68"/>
      <c r="AH463" s="68"/>
      <c r="AI463" s="68"/>
    </row>
    <row r="464" spans="1:35" s="9" customFormat="1" ht="30" customHeight="1" thickBot="1" x14ac:dyDescent="0.25">
      <c r="A464" s="60" t="s">
        <v>966</v>
      </c>
      <c r="B464" s="61"/>
      <c r="C464" s="177" t="s">
        <v>579</v>
      </c>
      <c r="D464" s="162">
        <f>SUM(D465:D467)</f>
        <v>861.5</v>
      </c>
      <c r="E464" s="286">
        <f>SUM(E465:G465)*$D$465+SUM(E466:G466)*$D$466+SUM(E467:G467)*$D$467</f>
        <v>0</v>
      </c>
      <c r="F464" s="287"/>
      <c r="G464" s="185">
        <f>E464/$D$464</f>
        <v>0</v>
      </c>
      <c r="H464" s="286">
        <f>SUM(H465:J465)*$D$465+SUM(H466:J466)*$D$466+SUM(H467:J467)*$D$467</f>
        <v>0</v>
      </c>
      <c r="I464" s="287"/>
      <c r="J464" s="185">
        <f>H464/$D$464</f>
        <v>0</v>
      </c>
      <c r="K464" s="286">
        <f>SUM(K465:M465)*$D$465+SUM(K466:M466)*$D$466+SUM(K467:M467)*$D$467</f>
        <v>0</v>
      </c>
      <c r="L464" s="287"/>
      <c r="M464" s="185">
        <f>K464/$D$464</f>
        <v>0</v>
      </c>
      <c r="N464" s="286">
        <f>SUM(N465:P465)*$D$465+SUM(N466:P466)*$D$466+SUM(N467:P467)*$D$467</f>
        <v>0</v>
      </c>
      <c r="O464" s="287"/>
      <c r="P464" s="185">
        <f>N464/$D$464</f>
        <v>0</v>
      </c>
      <c r="Q464" s="288">
        <f>SUM(Q465:S465)*$D$465+SUM(Q466:S466)*$D$466+SUM(Q467:S467)*$D$467</f>
        <v>861.5</v>
      </c>
      <c r="R464" s="289"/>
      <c r="S464" s="215">
        <f>Q464/$D$464</f>
        <v>1</v>
      </c>
      <c r="T464" s="68"/>
      <c r="U464" s="68"/>
      <c r="V464" s="68"/>
      <c r="W464" s="68"/>
      <c r="X464" s="68"/>
      <c r="Y464" s="68"/>
      <c r="Z464" s="68"/>
      <c r="AA464" s="68"/>
      <c r="AB464" s="68"/>
      <c r="AC464" s="68"/>
      <c r="AD464" s="68"/>
      <c r="AE464" s="68"/>
      <c r="AF464" s="68"/>
      <c r="AG464" s="68"/>
      <c r="AH464" s="68"/>
      <c r="AI464" s="68"/>
    </row>
    <row r="465" spans="1:35" s="79" customFormat="1" ht="39.950000000000003" customHeight="1" x14ac:dyDescent="0.2">
      <c r="A465" s="82" t="s">
        <v>967</v>
      </c>
      <c r="B465" s="107">
        <v>88485</v>
      </c>
      <c r="C465" s="83" t="s">
        <v>221</v>
      </c>
      <c r="D465" s="166">
        <f>'Orçamento Sintético'!G464</f>
        <v>62.72</v>
      </c>
      <c r="E465" s="181"/>
      <c r="F465" s="179"/>
      <c r="G465" s="180"/>
      <c r="H465" s="181"/>
      <c r="I465" s="179"/>
      <c r="J465" s="180"/>
      <c r="K465" s="181"/>
      <c r="L465" s="179"/>
      <c r="M465" s="180"/>
      <c r="N465" s="181"/>
      <c r="O465" s="179"/>
      <c r="P465" s="180"/>
      <c r="Q465" s="181"/>
      <c r="R465" s="210">
        <v>1</v>
      </c>
      <c r="S465" s="180"/>
      <c r="T465" s="68"/>
      <c r="U465" s="68"/>
      <c r="V465" s="68"/>
      <c r="W465" s="68"/>
      <c r="X465" s="68"/>
      <c r="Y465" s="68"/>
      <c r="Z465" s="68"/>
      <c r="AA465" s="68"/>
      <c r="AB465" s="68"/>
      <c r="AC465" s="68"/>
      <c r="AD465" s="68"/>
      <c r="AE465" s="68"/>
      <c r="AF465" s="68"/>
      <c r="AG465" s="68"/>
      <c r="AH465" s="68"/>
      <c r="AI465" s="68"/>
    </row>
    <row r="466" spans="1:35" s="79" customFormat="1" ht="39.950000000000003" customHeight="1" x14ac:dyDescent="0.2">
      <c r="A466" s="82" t="s">
        <v>968</v>
      </c>
      <c r="B466" s="107" t="s">
        <v>223</v>
      </c>
      <c r="C466" s="83" t="s">
        <v>224</v>
      </c>
      <c r="D466" s="166">
        <f>'Orçamento Sintético'!G465</f>
        <v>390.29</v>
      </c>
      <c r="E466" s="181"/>
      <c r="F466" s="179"/>
      <c r="G466" s="180"/>
      <c r="H466" s="181"/>
      <c r="I466" s="179"/>
      <c r="J466" s="180"/>
      <c r="K466" s="181"/>
      <c r="L466" s="179"/>
      <c r="M466" s="180"/>
      <c r="N466" s="181"/>
      <c r="O466" s="179"/>
      <c r="P466" s="180"/>
      <c r="Q466" s="181"/>
      <c r="R466" s="210">
        <v>1</v>
      </c>
      <c r="S466" s="180"/>
      <c r="T466" s="68"/>
      <c r="U466" s="68"/>
      <c r="V466" s="68"/>
      <c r="W466" s="68"/>
      <c r="X466" s="68"/>
      <c r="Y466" s="68"/>
      <c r="Z466" s="68"/>
      <c r="AA466" s="68"/>
      <c r="AB466" s="68"/>
      <c r="AC466" s="68"/>
      <c r="AD466" s="68"/>
      <c r="AE466" s="68"/>
      <c r="AF466" s="68"/>
      <c r="AG466" s="68"/>
      <c r="AH466" s="68"/>
      <c r="AI466" s="68"/>
    </row>
    <row r="467" spans="1:35" s="79" customFormat="1" ht="39.950000000000003" customHeight="1" thickBot="1" x14ac:dyDescent="0.25">
      <c r="A467" s="82" t="s">
        <v>969</v>
      </c>
      <c r="B467" s="107">
        <v>88489</v>
      </c>
      <c r="C467" s="83" t="s">
        <v>225</v>
      </c>
      <c r="D467" s="166">
        <f>'Orçamento Sintético'!G466</f>
        <v>408.49</v>
      </c>
      <c r="E467" s="181"/>
      <c r="F467" s="179"/>
      <c r="G467" s="180"/>
      <c r="H467" s="181"/>
      <c r="I467" s="179"/>
      <c r="J467" s="180"/>
      <c r="K467" s="181"/>
      <c r="L467" s="179"/>
      <c r="M467" s="180"/>
      <c r="N467" s="181"/>
      <c r="O467" s="179"/>
      <c r="P467" s="180"/>
      <c r="Q467" s="181"/>
      <c r="R467" s="179"/>
      <c r="S467" s="213">
        <v>1</v>
      </c>
      <c r="T467" s="68"/>
      <c r="U467" s="68"/>
      <c r="V467" s="68"/>
      <c r="W467" s="68"/>
      <c r="X467" s="68"/>
      <c r="Y467" s="68"/>
      <c r="Z467" s="68"/>
      <c r="AA467" s="68"/>
      <c r="AB467" s="68"/>
      <c r="AC467" s="68"/>
      <c r="AD467" s="68"/>
      <c r="AE467" s="68"/>
      <c r="AF467" s="68"/>
      <c r="AG467" s="68"/>
      <c r="AH467" s="68"/>
      <c r="AI467" s="68"/>
    </row>
    <row r="468" spans="1:35" s="9" customFormat="1" ht="30" customHeight="1" thickBot="1" x14ac:dyDescent="0.25">
      <c r="A468" s="10">
        <v>33</v>
      </c>
      <c r="B468" s="10"/>
      <c r="C468" s="155" t="s">
        <v>583</v>
      </c>
      <c r="D468" s="157">
        <f>D469+D473+D477+D481</f>
        <v>15046.170000000002</v>
      </c>
      <c r="E468" s="286">
        <f>E469+E473+E477+E481</f>
        <v>0</v>
      </c>
      <c r="F468" s="287"/>
      <c r="G468" s="185">
        <f>E468/$D$468</f>
        <v>0</v>
      </c>
      <c r="H468" s="286">
        <f>H469+H473+H477+H481</f>
        <v>0</v>
      </c>
      <c r="I468" s="287"/>
      <c r="J468" s="185">
        <f>H468/$D$468</f>
        <v>0</v>
      </c>
      <c r="K468" s="286">
        <f>K469+K473+K477+K481</f>
        <v>0</v>
      </c>
      <c r="L468" s="287"/>
      <c r="M468" s="185">
        <f>K468/$D$468</f>
        <v>0</v>
      </c>
      <c r="N468" s="282">
        <f>N469+N473+N477+N481</f>
        <v>12319.315000000001</v>
      </c>
      <c r="O468" s="283"/>
      <c r="P468" s="214">
        <f>N468/$D$468</f>
        <v>0.81876750030074097</v>
      </c>
      <c r="Q468" s="282">
        <f>Q469+Q473+Q477+Q481</f>
        <v>2726.8549999999996</v>
      </c>
      <c r="R468" s="283"/>
      <c r="S468" s="214">
        <f>Q468/$D$468</f>
        <v>0.18123249969925898</v>
      </c>
      <c r="T468" s="68"/>
      <c r="U468" s="247">
        <f>E468+H468+K468+N468+Q468</f>
        <v>15046.17</v>
      </c>
      <c r="V468" s="68"/>
      <c r="W468" s="68"/>
      <c r="X468" s="68"/>
      <c r="Y468" s="68"/>
      <c r="Z468" s="68"/>
      <c r="AA468" s="68"/>
      <c r="AB468" s="68"/>
      <c r="AC468" s="68"/>
      <c r="AD468" s="68"/>
      <c r="AE468" s="68"/>
      <c r="AF468" s="68"/>
      <c r="AG468" s="68"/>
      <c r="AH468" s="68"/>
      <c r="AI468" s="68"/>
    </row>
    <row r="469" spans="1:35" s="9" customFormat="1" ht="30" customHeight="1" thickBot="1" x14ac:dyDescent="0.25">
      <c r="A469" s="60" t="s">
        <v>557</v>
      </c>
      <c r="B469" s="61"/>
      <c r="C469" s="177" t="s">
        <v>232</v>
      </c>
      <c r="D469" s="162">
        <f>SUM(D470:D472)</f>
        <v>4513.3900000000003</v>
      </c>
      <c r="E469" s="286">
        <f>SUM(E470:G470)*$D$470+SUM(E471:G471)*$D$471+SUM(E472:G472)*$D$472</f>
        <v>0</v>
      </c>
      <c r="F469" s="287"/>
      <c r="G469" s="185">
        <f>E469/$D$469</f>
        <v>0</v>
      </c>
      <c r="H469" s="286">
        <f>SUM(H470:J470)*$D$470+SUM(H471:J471)*$D$471+SUM(H472:J472)*$D$472</f>
        <v>0</v>
      </c>
      <c r="I469" s="287"/>
      <c r="J469" s="185">
        <f>H469/$D$469</f>
        <v>0</v>
      </c>
      <c r="K469" s="286">
        <f>SUM(K470:M470)*$D$470+SUM(K471:M471)*$D$471+SUM(K472:M472)*$D$472</f>
        <v>0</v>
      </c>
      <c r="L469" s="287"/>
      <c r="M469" s="185">
        <f>K469/$D$469</f>
        <v>0</v>
      </c>
      <c r="N469" s="288">
        <f>SUM(N470:P470)*$D$470+SUM(N471:P471)*$D$471+SUM(N472:P472)*$D$472</f>
        <v>2644.5929999999998</v>
      </c>
      <c r="O469" s="289"/>
      <c r="P469" s="215">
        <f>N469/$D$469</f>
        <v>0.58594382492981989</v>
      </c>
      <c r="Q469" s="288">
        <f>SUM(Q470:S470)*$D$470+SUM(Q471:S471)*$D$471+SUM(Q472:S472)*$D$472</f>
        <v>1868.7969999999998</v>
      </c>
      <c r="R469" s="289"/>
      <c r="S469" s="215">
        <f>Q469/$D$469</f>
        <v>0.41405617507018</v>
      </c>
      <c r="T469" s="68"/>
      <c r="U469" s="68"/>
      <c r="V469" s="68"/>
      <c r="W469" s="68"/>
      <c r="X469" s="68"/>
      <c r="Y469" s="68"/>
      <c r="Z469" s="68"/>
      <c r="AA469" s="68"/>
      <c r="AB469" s="68"/>
      <c r="AC469" s="68"/>
      <c r="AD469" s="68"/>
      <c r="AE469" s="68"/>
      <c r="AF469" s="68"/>
      <c r="AG469" s="68"/>
      <c r="AH469" s="68"/>
      <c r="AI469" s="68"/>
    </row>
    <row r="470" spans="1:35" s="79" customFormat="1" ht="39.950000000000003" customHeight="1" x14ac:dyDescent="0.2">
      <c r="A470" s="82" t="s">
        <v>558</v>
      </c>
      <c r="B470" s="107">
        <v>100717</v>
      </c>
      <c r="C470" s="83" t="s">
        <v>230</v>
      </c>
      <c r="D470" s="166">
        <f>'Orçamento Sintético'!G469</f>
        <v>519.71</v>
      </c>
      <c r="E470" s="181"/>
      <c r="F470" s="179"/>
      <c r="G470" s="180"/>
      <c r="H470" s="181"/>
      <c r="I470" s="179"/>
      <c r="J470" s="180"/>
      <c r="K470" s="181"/>
      <c r="L470" s="179"/>
      <c r="M470" s="180"/>
      <c r="N470" s="181"/>
      <c r="O470" s="179"/>
      <c r="P470" s="213">
        <v>1</v>
      </c>
      <c r="Q470" s="181"/>
      <c r="R470" s="179"/>
      <c r="S470" s="180"/>
      <c r="T470" s="68"/>
      <c r="U470" s="68"/>
      <c r="V470" s="68"/>
      <c r="W470" s="68"/>
      <c r="X470" s="68"/>
      <c r="Y470" s="68"/>
      <c r="Z470" s="68"/>
      <c r="AA470" s="68"/>
      <c r="AB470" s="68"/>
      <c r="AC470" s="68"/>
      <c r="AD470" s="68"/>
      <c r="AE470" s="68"/>
      <c r="AF470" s="68"/>
      <c r="AG470" s="68"/>
      <c r="AH470" s="68"/>
      <c r="AI470" s="68"/>
    </row>
    <row r="471" spans="1:35" s="7" customFormat="1" ht="39.950000000000003" customHeight="1" x14ac:dyDescent="0.2">
      <c r="A471" s="82" t="s">
        <v>560</v>
      </c>
      <c r="B471" s="174">
        <v>100722</v>
      </c>
      <c r="C471" s="51" t="s">
        <v>657</v>
      </c>
      <c r="D471" s="166">
        <f>'Orçamento Sintético'!G470</f>
        <v>1323.97</v>
      </c>
      <c r="E471" s="181"/>
      <c r="F471" s="179"/>
      <c r="G471" s="180"/>
      <c r="H471" s="181"/>
      <c r="I471" s="179"/>
      <c r="J471" s="180"/>
      <c r="K471" s="181"/>
      <c r="L471" s="179"/>
      <c r="M471" s="180"/>
      <c r="N471" s="181"/>
      <c r="O471" s="179"/>
      <c r="P471" s="213">
        <v>1</v>
      </c>
      <c r="Q471" s="181"/>
      <c r="R471" s="179"/>
      <c r="S471" s="180"/>
      <c r="T471" s="68"/>
      <c r="U471" s="68"/>
      <c r="V471" s="68"/>
      <c r="W471" s="68"/>
      <c r="X471" s="68"/>
      <c r="Y471" s="68"/>
      <c r="Z471" s="68"/>
      <c r="AA471" s="68"/>
      <c r="AB471" s="68"/>
      <c r="AC471" s="68"/>
      <c r="AD471" s="68"/>
      <c r="AE471" s="68"/>
      <c r="AF471" s="68"/>
      <c r="AG471" s="68"/>
      <c r="AH471" s="68"/>
      <c r="AI471" s="68"/>
    </row>
    <row r="472" spans="1:35" s="7" customFormat="1" ht="60" customHeight="1" thickBot="1" x14ac:dyDescent="0.25">
      <c r="A472" s="82" t="s">
        <v>562</v>
      </c>
      <c r="B472" s="196">
        <v>100750</v>
      </c>
      <c r="C472" s="93" t="s">
        <v>629</v>
      </c>
      <c r="D472" s="166">
        <f>'Orçamento Sintético'!G471</f>
        <v>2669.71</v>
      </c>
      <c r="E472" s="181"/>
      <c r="F472" s="179"/>
      <c r="G472" s="180"/>
      <c r="H472" s="181"/>
      <c r="I472" s="179"/>
      <c r="J472" s="180"/>
      <c r="K472" s="181"/>
      <c r="L472" s="179"/>
      <c r="M472" s="180"/>
      <c r="N472" s="181"/>
      <c r="O472" s="179"/>
      <c r="P472" s="213">
        <v>0.3</v>
      </c>
      <c r="Q472" s="207">
        <v>0.7</v>
      </c>
      <c r="R472" s="179"/>
      <c r="S472" s="180"/>
      <c r="T472" s="68"/>
      <c r="U472" s="68"/>
      <c r="V472" s="68"/>
      <c r="W472" s="68"/>
      <c r="X472" s="68"/>
      <c r="Y472" s="68"/>
      <c r="Z472" s="68"/>
      <c r="AA472" s="68"/>
      <c r="AB472" s="68"/>
      <c r="AC472" s="68"/>
      <c r="AD472" s="68"/>
      <c r="AE472" s="68"/>
      <c r="AF472" s="68"/>
      <c r="AG472" s="68"/>
      <c r="AH472" s="68"/>
      <c r="AI472" s="68"/>
    </row>
    <row r="473" spans="1:35" s="9" customFormat="1" ht="30" customHeight="1" thickBot="1" x14ac:dyDescent="0.25">
      <c r="A473" s="60" t="s">
        <v>563</v>
      </c>
      <c r="B473" s="61"/>
      <c r="C473" s="177" t="s">
        <v>233</v>
      </c>
      <c r="D473" s="162">
        <f>SUM(D474:D476)</f>
        <v>888.76</v>
      </c>
      <c r="E473" s="286">
        <f>SUM(E474:G474)*$D$474+SUM(E475:G475)*$D$475+SUM(E476:G476)*$D$476</f>
        <v>0</v>
      </c>
      <c r="F473" s="287"/>
      <c r="G473" s="185">
        <f>E473/$D$473</f>
        <v>0</v>
      </c>
      <c r="H473" s="286">
        <f>SUM(H474:J474)*$D$474+SUM(H475:J475)*$D$475+SUM(H476:J476)*$D$476</f>
        <v>0</v>
      </c>
      <c r="I473" s="287"/>
      <c r="J473" s="185">
        <f>H473/$D$473</f>
        <v>0</v>
      </c>
      <c r="K473" s="286">
        <f>SUM(K474:M474)*$D$474+SUM(K475:M475)*$D$475+SUM(K476:M476)*$D$476</f>
        <v>0</v>
      </c>
      <c r="L473" s="287"/>
      <c r="M473" s="185">
        <f>K473/$D$473</f>
        <v>0</v>
      </c>
      <c r="N473" s="288">
        <f>SUM(N474:P474)*$D$474+SUM(N475:P475)*$D$475+SUM(N476:P476)*$D$476</f>
        <v>30.701999999999998</v>
      </c>
      <c r="O473" s="289"/>
      <c r="P473" s="215">
        <f>N473/$D$473</f>
        <v>3.4544758990053555E-2</v>
      </c>
      <c r="Q473" s="288">
        <f>SUM(Q474:S474)*$D$474+SUM(Q475:S475)*$D$475+SUM(Q476:S476)*$D$476</f>
        <v>858.05799999999999</v>
      </c>
      <c r="R473" s="289"/>
      <c r="S473" s="215">
        <f>Q473/$D$473</f>
        <v>0.9654552410099464</v>
      </c>
      <c r="T473" s="68"/>
      <c r="U473" s="68"/>
      <c r="V473" s="68"/>
      <c r="W473" s="68"/>
      <c r="X473" s="68"/>
      <c r="Y473" s="68"/>
      <c r="Z473" s="68"/>
      <c r="AA473" s="68"/>
      <c r="AB473" s="68"/>
      <c r="AC473" s="68"/>
      <c r="AD473" s="68"/>
      <c r="AE473" s="68"/>
      <c r="AF473" s="68"/>
      <c r="AG473" s="68"/>
      <c r="AH473" s="68"/>
      <c r="AI473" s="68"/>
    </row>
    <row r="474" spans="1:35" s="79" customFormat="1" ht="39.950000000000003" customHeight="1" x14ac:dyDescent="0.2">
      <c r="A474" s="82" t="s">
        <v>565</v>
      </c>
      <c r="B474" s="107">
        <v>100717</v>
      </c>
      <c r="C474" s="83" t="s">
        <v>230</v>
      </c>
      <c r="D474" s="166">
        <f>'Orçamento Sintético'!G473</f>
        <v>102.34</v>
      </c>
      <c r="E474" s="181"/>
      <c r="F474" s="179"/>
      <c r="G474" s="180"/>
      <c r="H474" s="181"/>
      <c r="I474" s="179"/>
      <c r="J474" s="180"/>
      <c r="K474" s="181"/>
      <c r="L474" s="179"/>
      <c r="M474" s="180"/>
      <c r="N474" s="181"/>
      <c r="O474" s="179"/>
      <c r="P474" s="213">
        <v>0.3</v>
      </c>
      <c r="Q474" s="207">
        <v>0.7</v>
      </c>
      <c r="R474" s="179"/>
      <c r="S474" s="180"/>
      <c r="T474" s="68"/>
      <c r="U474" s="68"/>
      <c r="V474" s="68"/>
      <c r="W474" s="68"/>
      <c r="X474" s="68"/>
      <c r="Y474" s="68"/>
      <c r="Z474" s="68"/>
      <c r="AA474" s="68"/>
      <c r="AB474" s="68"/>
      <c r="AC474" s="68"/>
      <c r="AD474" s="68"/>
      <c r="AE474" s="68"/>
      <c r="AF474" s="68"/>
      <c r="AG474" s="68"/>
      <c r="AH474" s="68"/>
      <c r="AI474" s="68"/>
    </row>
    <row r="475" spans="1:35" s="7" customFormat="1" ht="39.950000000000003" customHeight="1" x14ac:dyDescent="0.2">
      <c r="A475" s="82" t="s">
        <v>566</v>
      </c>
      <c r="B475" s="174">
        <v>100722</v>
      </c>
      <c r="C475" s="51" t="s">
        <v>657</v>
      </c>
      <c r="D475" s="166">
        <f>'Orçamento Sintético'!G474</f>
        <v>260.70999999999998</v>
      </c>
      <c r="E475" s="181"/>
      <c r="F475" s="179"/>
      <c r="G475" s="180"/>
      <c r="H475" s="181"/>
      <c r="I475" s="179"/>
      <c r="J475" s="180"/>
      <c r="K475" s="181"/>
      <c r="L475" s="179"/>
      <c r="M475" s="180"/>
      <c r="N475" s="181"/>
      <c r="O475" s="179"/>
      <c r="P475" s="180"/>
      <c r="Q475" s="207">
        <v>1</v>
      </c>
      <c r="R475" s="179"/>
      <c r="S475" s="180"/>
      <c r="T475" s="68"/>
      <c r="U475" s="68"/>
      <c r="V475" s="68"/>
      <c r="W475" s="68"/>
      <c r="X475" s="68"/>
      <c r="Y475" s="68"/>
      <c r="Z475" s="68"/>
      <c r="AA475" s="68"/>
      <c r="AB475" s="68"/>
      <c r="AC475" s="68"/>
      <c r="AD475" s="68"/>
      <c r="AE475" s="68"/>
      <c r="AF475" s="68"/>
      <c r="AG475" s="68"/>
      <c r="AH475" s="68"/>
      <c r="AI475" s="68"/>
    </row>
    <row r="476" spans="1:35" s="7" customFormat="1" ht="60" customHeight="1" thickBot="1" x14ac:dyDescent="0.25">
      <c r="A476" s="82" t="s">
        <v>567</v>
      </c>
      <c r="B476" s="196">
        <v>100750</v>
      </c>
      <c r="C476" s="93" t="s">
        <v>629</v>
      </c>
      <c r="D476" s="166">
        <f>'Orçamento Sintético'!G475</f>
        <v>525.71</v>
      </c>
      <c r="E476" s="181"/>
      <c r="F476" s="179"/>
      <c r="G476" s="180"/>
      <c r="H476" s="181"/>
      <c r="I476" s="179"/>
      <c r="J476" s="180"/>
      <c r="K476" s="181"/>
      <c r="L476" s="179"/>
      <c r="M476" s="180"/>
      <c r="N476" s="181"/>
      <c r="O476" s="179"/>
      <c r="P476" s="180"/>
      <c r="Q476" s="207">
        <v>1</v>
      </c>
      <c r="R476" s="179"/>
      <c r="S476" s="180"/>
      <c r="T476" s="68"/>
      <c r="U476" s="68"/>
      <c r="V476" s="68"/>
      <c r="W476" s="68"/>
      <c r="X476" s="68"/>
      <c r="Y476" s="68"/>
      <c r="Z476" s="68"/>
      <c r="AA476" s="68"/>
      <c r="AB476" s="68"/>
      <c r="AC476" s="68"/>
      <c r="AD476" s="68"/>
      <c r="AE476" s="68"/>
      <c r="AF476" s="68"/>
      <c r="AG476" s="68"/>
      <c r="AH476" s="68"/>
      <c r="AI476" s="68"/>
    </row>
    <row r="477" spans="1:35" s="9" customFormat="1" ht="30" customHeight="1" thickBot="1" x14ac:dyDescent="0.25">
      <c r="A477" s="60" t="s">
        <v>568</v>
      </c>
      <c r="B477" s="61"/>
      <c r="C477" s="177" t="s">
        <v>1026</v>
      </c>
      <c r="D477" s="162">
        <f>SUM(D478:D480)</f>
        <v>1698.25</v>
      </c>
      <c r="E477" s="286">
        <f>SUM(E478:G478)*$D$478+SUM(E479:G479)*$D$479+SUM(E480:G480)*$D$480</f>
        <v>0</v>
      </c>
      <c r="F477" s="287"/>
      <c r="G477" s="185">
        <f>E477/$D$477</f>
        <v>0</v>
      </c>
      <c r="H477" s="286">
        <f>SUM(H478:J478)*$D$478+SUM(H479:J479)*$D$479+SUM(H480:J480)*$D$480</f>
        <v>0</v>
      </c>
      <c r="I477" s="287"/>
      <c r="J477" s="185">
        <f>H477/$D$477</f>
        <v>0</v>
      </c>
      <c r="K477" s="286">
        <f>SUM(K478:M478)*$D$478+SUM(K479:M479)*$D$479+SUM(K480:M480)*$D$480</f>
        <v>0</v>
      </c>
      <c r="L477" s="287"/>
      <c r="M477" s="185">
        <f>K477/$D$477</f>
        <v>0</v>
      </c>
      <c r="N477" s="288">
        <f>SUM(N478:P478)*$D$478+SUM(N479:P479)*$D$479+SUM(N480:P480)*$D$480</f>
        <v>1698.25</v>
      </c>
      <c r="O477" s="289"/>
      <c r="P477" s="215">
        <f>N477/$D$477</f>
        <v>1</v>
      </c>
      <c r="Q477" s="286">
        <f>SUM(Q478:S478)*$D$478+SUM(Q479:S479)*$D$479+SUM(Q480:S480)*$D$480</f>
        <v>0</v>
      </c>
      <c r="R477" s="287"/>
      <c r="S477" s="185">
        <f>Q477/$D$477</f>
        <v>0</v>
      </c>
      <c r="T477" s="68"/>
      <c r="U477" s="68"/>
      <c r="V477" s="68"/>
      <c r="W477" s="68"/>
      <c r="X477" s="68"/>
      <c r="Y477" s="68"/>
      <c r="Z477" s="68"/>
      <c r="AA477" s="68"/>
      <c r="AB477" s="68"/>
      <c r="AC477" s="68"/>
      <c r="AD477" s="68"/>
      <c r="AE477" s="68"/>
      <c r="AF477" s="68"/>
      <c r="AG477" s="68"/>
      <c r="AH477" s="68"/>
      <c r="AI477" s="68"/>
    </row>
    <row r="478" spans="1:35" s="79" customFormat="1" ht="39.950000000000003" customHeight="1" x14ac:dyDescent="0.2">
      <c r="A478" s="82" t="s">
        <v>569</v>
      </c>
      <c r="B478" s="107">
        <v>100717</v>
      </c>
      <c r="C478" s="145" t="s">
        <v>230</v>
      </c>
      <c r="D478" s="166">
        <f>'Orçamento Sintético'!G477</f>
        <v>195.55</v>
      </c>
      <c r="E478" s="181"/>
      <c r="F478" s="179"/>
      <c r="G478" s="180"/>
      <c r="H478" s="181"/>
      <c r="I478" s="179"/>
      <c r="J478" s="180"/>
      <c r="K478" s="181"/>
      <c r="L478" s="179"/>
      <c r="M478" s="180"/>
      <c r="N478" s="181"/>
      <c r="O478" s="179"/>
      <c r="P478" s="213">
        <v>1</v>
      </c>
      <c r="Q478" s="181"/>
      <c r="R478" s="179"/>
      <c r="S478" s="180"/>
      <c r="T478" s="68"/>
      <c r="U478" s="68"/>
      <c r="V478" s="68"/>
      <c r="W478" s="68"/>
      <c r="X478" s="68"/>
      <c r="Y478" s="68"/>
      <c r="Z478" s="68"/>
      <c r="AA478" s="68"/>
      <c r="AB478" s="68"/>
      <c r="AC478" s="68"/>
      <c r="AD478" s="68"/>
      <c r="AE478" s="68"/>
      <c r="AF478" s="68"/>
      <c r="AG478" s="68"/>
      <c r="AH478" s="68"/>
      <c r="AI478" s="68"/>
    </row>
    <row r="479" spans="1:35" s="7" customFormat="1" ht="39.950000000000003" customHeight="1" x14ac:dyDescent="0.2">
      <c r="A479" s="82" t="s">
        <v>571</v>
      </c>
      <c r="B479" s="174">
        <v>100722</v>
      </c>
      <c r="C479" s="110" t="s">
        <v>662</v>
      </c>
      <c r="D479" s="166">
        <f>'Orçamento Sintético'!G478</f>
        <v>498.17</v>
      </c>
      <c r="E479" s="181"/>
      <c r="F479" s="179"/>
      <c r="G479" s="180"/>
      <c r="H479" s="181"/>
      <c r="I479" s="179"/>
      <c r="J479" s="180"/>
      <c r="K479" s="181"/>
      <c r="L479" s="179"/>
      <c r="M479" s="180"/>
      <c r="N479" s="181"/>
      <c r="O479" s="179"/>
      <c r="P479" s="213">
        <v>1</v>
      </c>
      <c r="Q479" s="181"/>
      <c r="R479" s="179"/>
      <c r="S479" s="180"/>
      <c r="T479" s="68"/>
      <c r="U479" s="68"/>
      <c r="V479" s="68"/>
      <c r="W479" s="68"/>
      <c r="X479" s="68"/>
      <c r="Y479" s="68"/>
      <c r="Z479" s="68"/>
      <c r="AA479" s="68"/>
      <c r="AB479" s="68"/>
      <c r="AC479" s="68"/>
      <c r="AD479" s="68"/>
      <c r="AE479" s="68"/>
      <c r="AF479" s="68"/>
      <c r="AG479" s="68"/>
      <c r="AH479" s="68"/>
      <c r="AI479" s="68"/>
    </row>
    <row r="480" spans="1:35" s="7" customFormat="1" ht="60" customHeight="1" thickBot="1" x14ac:dyDescent="0.25">
      <c r="A480" s="82" t="s">
        <v>572</v>
      </c>
      <c r="B480" s="196">
        <v>100750</v>
      </c>
      <c r="C480" s="223" t="s">
        <v>630</v>
      </c>
      <c r="D480" s="166">
        <f>'Orçamento Sintético'!G479</f>
        <v>1004.53</v>
      </c>
      <c r="E480" s="181"/>
      <c r="F480" s="179"/>
      <c r="G480" s="180"/>
      <c r="H480" s="181"/>
      <c r="I480" s="179"/>
      <c r="J480" s="180"/>
      <c r="K480" s="181"/>
      <c r="L480" s="179"/>
      <c r="M480" s="180"/>
      <c r="N480" s="181"/>
      <c r="O480" s="179"/>
      <c r="P480" s="213">
        <v>1</v>
      </c>
      <c r="Q480" s="181"/>
      <c r="R480" s="179"/>
      <c r="S480" s="180"/>
      <c r="T480" s="68"/>
      <c r="U480" s="68"/>
      <c r="V480" s="68"/>
      <c r="W480" s="68"/>
      <c r="X480" s="68"/>
      <c r="Y480" s="68"/>
      <c r="Z480" s="68"/>
      <c r="AA480" s="68"/>
      <c r="AB480" s="68"/>
      <c r="AC480" s="68"/>
      <c r="AD480" s="68"/>
      <c r="AE480" s="68"/>
      <c r="AF480" s="68"/>
      <c r="AG480" s="68"/>
      <c r="AH480" s="68"/>
      <c r="AI480" s="68"/>
    </row>
    <row r="481" spans="1:35" s="9" customFormat="1" ht="30" customHeight="1" thickBot="1" x14ac:dyDescent="0.25">
      <c r="A481" s="60" t="s">
        <v>573</v>
      </c>
      <c r="B481" s="61"/>
      <c r="C481" s="177" t="s">
        <v>584</v>
      </c>
      <c r="D481" s="162">
        <f>SUM(D482:D483)</f>
        <v>7945.77</v>
      </c>
      <c r="E481" s="286">
        <f>SUM(E482:G482)*$D$482+SUM(E483:G483)*$D$483</f>
        <v>0</v>
      </c>
      <c r="F481" s="287"/>
      <c r="G481" s="185">
        <f>E481/$D$481</f>
        <v>0</v>
      </c>
      <c r="H481" s="286">
        <f>SUM(H482:J482)*$D$482+SUM(H483:J483)*$D$483</f>
        <v>0</v>
      </c>
      <c r="I481" s="287"/>
      <c r="J481" s="185">
        <f>H481/$D$481</f>
        <v>0</v>
      </c>
      <c r="K481" s="286">
        <f>SUM(K482:M482)*$D$482+SUM(K483:M483)*$D$483</f>
        <v>0</v>
      </c>
      <c r="L481" s="287"/>
      <c r="M481" s="185">
        <f>K481/$D$481</f>
        <v>0</v>
      </c>
      <c r="N481" s="288">
        <f>SUM(N482:P482)*$D$482+SUM(N483:P483)*$D$483</f>
        <v>7945.77</v>
      </c>
      <c r="O481" s="289"/>
      <c r="P481" s="215">
        <f>N481/$D$481</f>
        <v>1</v>
      </c>
      <c r="Q481" s="286">
        <f>SUM(Q482:S482)*$D$482+SUM(Q483:S483)*$D$483</f>
        <v>0</v>
      </c>
      <c r="R481" s="287"/>
      <c r="S481" s="185">
        <f>Q481/$D$481</f>
        <v>0</v>
      </c>
      <c r="T481" s="68"/>
      <c r="U481" s="68"/>
      <c r="V481" s="68"/>
      <c r="W481" s="68"/>
      <c r="X481" s="68"/>
      <c r="Y481" s="68"/>
      <c r="Z481" s="68"/>
      <c r="AA481" s="68"/>
      <c r="AB481" s="68"/>
      <c r="AC481" s="68"/>
      <c r="AD481" s="68"/>
      <c r="AE481" s="68"/>
      <c r="AF481" s="68"/>
      <c r="AG481" s="68"/>
      <c r="AH481" s="68"/>
      <c r="AI481" s="68"/>
    </row>
    <row r="482" spans="1:35" s="79" customFormat="1" ht="39.950000000000003" customHeight="1" x14ac:dyDescent="0.2">
      <c r="A482" s="82" t="s">
        <v>575</v>
      </c>
      <c r="B482" s="107">
        <v>100717</v>
      </c>
      <c r="C482" s="83" t="s">
        <v>230</v>
      </c>
      <c r="D482" s="166">
        <f>'Orçamento Sintético'!G481</f>
        <v>2239.8200000000002</v>
      </c>
      <c r="E482" s="181"/>
      <c r="F482" s="179"/>
      <c r="G482" s="180"/>
      <c r="H482" s="181"/>
      <c r="I482" s="179"/>
      <c r="J482" s="180"/>
      <c r="K482" s="181"/>
      <c r="L482" s="179"/>
      <c r="M482" s="180"/>
      <c r="N482" s="181"/>
      <c r="O482" s="210">
        <v>1</v>
      </c>
      <c r="P482" s="180"/>
      <c r="Q482" s="181"/>
      <c r="R482" s="179"/>
      <c r="S482" s="180"/>
      <c r="T482" s="68"/>
      <c r="U482" s="68"/>
      <c r="V482" s="68"/>
      <c r="W482" s="68"/>
      <c r="X482" s="68"/>
      <c r="Y482" s="68"/>
      <c r="Z482" s="68"/>
      <c r="AA482" s="68"/>
      <c r="AB482" s="68"/>
      <c r="AC482" s="68"/>
      <c r="AD482" s="68"/>
      <c r="AE482" s="68"/>
      <c r="AF482" s="68"/>
      <c r="AG482" s="68"/>
      <c r="AH482" s="68"/>
      <c r="AI482" s="68"/>
    </row>
    <row r="483" spans="1:35" s="7" customFormat="1" ht="39.950000000000003" customHeight="1" thickBot="1" x14ac:dyDescent="0.25">
      <c r="A483" s="82" t="s">
        <v>576</v>
      </c>
      <c r="B483" s="174">
        <v>100722</v>
      </c>
      <c r="C483" s="51" t="s">
        <v>657</v>
      </c>
      <c r="D483" s="166">
        <f>'Orçamento Sintético'!G482</f>
        <v>5705.95</v>
      </c>
      <c r="E483" s="181"/>
      <c r="F483" s="179"/>
      <c r="G483" s="180"/>
      <c r="H483" s="181"/>
      <c r="I483" s="179"/>
      <c r="J483" s="180"/>
      <c r="K483" s="181"/>
      <c r="L483" s="179"/>
      <c r="M483" s="180"/>
      <c r="N483" s="181"/>
      <c r="O483" s="210">
        <v>1</v>
      </c>
      <c r="P483" s="180"/>
      <c r="Q483" s="181"/>
      <c r="R483" s="179"/>
      <c r="S483" s="180"/>
      <c r="T483" s="68"/>
      <c r="U483" s="68"/>
      <c r="V483" s="68"/>
      <c r="W483" s="68"/>
      <c r="X483" s="68"/>
      <c r="Y483" s="68"/>
      <c r="Z483" s="68"/>
      <c r="AA483" s="68"/>
      <c r="AB483" s="68"/>
      <c r="AC483" s="68"/>
      <c r="AD483" s="68"/>
      <c r="AE483" s="68"/>
      <c r="AF483" s="68"/>
      <c r="AG483" s="68"/>
      <c r="AH483" s="68"/>
      <c r="AI483" s="68"/>
    </row>
    <row r="484" spans="1:35" s="9" customFormat="1" ht="30" customHeight="1" thickBot="1" x14ac:dyDescent="0.25">
      <c r="A484" s="10">
        <v>34</v>
      </c>
      <c r="B484" s="10"/>
      <c r="C484" s="155" t="s">
        <v>234</v>
      </c>
      <c r="D484" s="157">
        <f>SUM(D485:D487)</f>
        <v>820.26</v>
      </c>
      <c r="E484" s="286">
        <f>SUM(E485:G485)*$D$485+SUM(E486:G486)*$D$486+SUM(E487:G487)*$D$487</f>
        <v>0</v>
      </c>
      <c r="F484" s="287"/>
      <c r="G484" s="185">
        <f>E484/$D$484</f>
        <v>0</v>
      </c>
      <c r="H484" s="286">
        <f>SUM(H485:J485)*$D$485+SUM(H486:J486)*$D$486+SUM(H487:J487)*$D$487</f>
        <v>0</v>
      </c>
      <c r="I484" s="287"/>
      <c r="J484" s="185">
        <f>H484/$D$484</f>
        <v>0</v>
      </c>
      <c r="K484" s="286">
        <f>SUM(K485:M485)*$D$485+SUM(K486:M486)*$D$486+SUM(K487:M487)*$D$487</f>
        <v>0</v>
      </c>
      <c r="L484" s="287"/>
      <c r="M484" s="185">
        <f>K484/$D$484</f>
        <v>0</v>
      </c>
      <c r="N484" s="286">
        <f>SUM(N485:P485)*$D$485+SUM(N486:P486)*$D$486+SUM(N487:P487)*$D$487</f>
        <v>0</v>
      </c>
      <c r="O484" s="287"/>
      <c r="P484" s="185">
        <f>N484/$D$484</f>
        <v>0</v>
      </c>
      <c r="Q484" s="282">
        <f>SUM(Q485:S485)*$D$485+SUM(Q486:S486)*$D$486+SUM(Q487:S487)*$D$487</f>
        <v>820.26</v>
      </c>
      <c r="R484" s="283"/>
      <c r="S484" s="214">
        <f>Q484/$D$484</f>
        <v>1</v>
      </c>
      <c r="T484" s="68"/>
      <c r="U484" s="247">
        <f>E484+H484+K484+N484+Q484</f>
        <v>820.26</v>
      </c>
      <c r="V484" s="68"/>
      <c r="W484" s="68"/>
      <c r="X484" s="68"/>
      <c r="Y484" s="68"/>
      <c r="Z484" s="68"/>
      <c r="AA484" s="68"/>
      <c r="AB484" s="68"/>
      <c r="AC484" s="68"/>
      <c r="AD484" s="68"/>
      <c r="AE484" s="68"/>
      <c r="AF484" s="68"/>
      <c r="AG484" s="68"/>
      <c r="AH484" s="68"/>
      <c r="AI484" s="68"/>
    </row>
    <row r="485" spans="1:35" s="79" customFormat="1" ht="39.950000000000003" customHeight="1" x14ac:dyDescent="0.2">
      <c r="A485" s="82" t="s">
        <v>582</v>
      </c>
      <c r="B485" s="107" t="s">
        <v>590</v>
      </c>
      <c r="C485" s="83" t="s">
        <v>591</v>
      </c>
      <c r="D485" s="166">
        <f>'Orçamento Sintético'!G484</f>
        <v>380.4</v>
      </c>
      <c r="E485" s="181"/>
      <c r="F485" s="179"/>
      <c r="G485" s="180"/>
      <c r="H485" s="181"/>
      <c r="I485" s="179"/>
      <c r="J485" s="180"/>
      <c r="K485" s="181"/>
      <c r="L485" s="179"/>
      <c r="M485" s="180"/>
      <c r="N485" s="181"/>
      <c r="O485" s="179"/>
      <c r="P485" s="180"/>
      <c r="Q485" s="181"/>
      <c r="R485" s="210">
        <v>1</v>
      </c>
      <c r="S485" s="180"/>
      <c r="T485" s="68"/>
      <c r="U485" s="68"/>
      <c r="V485" s="68"/>
      <c r="W485" s="68"/>
      <c r="X485" s="68"/>
      <c r="Y485" s="68"/>
      <c r="Z485" s="68"/>
      <c r="AA485" s="68"/>
      <c r="AB485" s="68"/>
      <c r="AC485" s="68"/>
      <c r="AD485" s="68"/>
      <c r="AE485" s="68"/>
      <c r="AF485" s="68"/>
      <c r="AG485" s="68"/>
      <c r="AH485" s="68"/>
      <c r="AI485" s="68"/>
    </row>
    <row r="486" spans="1:35" s="7" customFormat="1" ht="60" customHeight="1" x14ac:dyDescent="0.2">
      <c r="A486" s="82" t="s">
        <v>585</v>
      </c>
      <c r="B486" s="107" t="s">
        <v>322</v>
      </c>
      <c r="C486" s="93" t="s">
        <v>323</v>
      </c>
      <c r="D486" s="161">
        <f>'Orçamento Sintético'!G485</f>
        <v>49.44</v>
      </c>
      <c r="E486" s="181"/>
      <c r="F486" s="179"/>
      <c r="G486" s="180"/>
      <c r="H486" s="181"/>
      <c r="I486" s="179"/>
      <c r="J486" s="180"/>
      <c r="K486" s="181"/>
      <c r="L486" s="179"/>
      <c r="M486" s="180"/>
      <c r="N486" s="181"/>
      <c r="O486" s="179"/>
      <c r="P486" s="180"/>
      <c r="Q486" s="181"/>
      <c r="R486" s="210">
        <v>1</v>
      </c>
      <c r="S486" s="180"/>
      <c r="T486" s="68"/>
      <c r="U486" s="68"/>
      <c r="V486" s="68"/>
      <c r="W486" s="68"/>
      <c r="X486" s="68"/>
      <c r="Y486" s="68"/>
      <c r="Z486" s="68"/>
      <c r="AA486" s="68"/>
      <c r="AB486" s="68"/>
      <c r="AC486" s="68"/>
      <c r="AD486" s="68"/>
      <c r="AE486" s="68"/>
      <c r="AF486" s="68"/>
      <c r="AG486" s="68"/>
      <c r="AH486" s="68"/>
      <c r="AI486" s="68"/>
    </row>
    <row r="487" spans="1:35" s="7" customFormat="1" ht="60" customHeight="1" thickBot="1" x14ac:dyDescent="0.25">
      <c r="A487" s="82" t="s">
        <v>586</v>
      </c>
      <c r="B487" s="107" t="s">
        <v>324</v>
      </c>
      <c r="C487" s="93" t="s">
        <v>325</v>
      </c>
      <c r="D487" s="161">
        <f>'Orçamento Sintético'!G486</f>
        <v>390.42</v>
      </c>
      <c r="E487" s="181"/>
      <c r="F487" s="179"/>
      <c r="G487" s="180"/>
      <c r="H487" s="181"/>
      <c r="I487" s="179"/>
      <c r="J487" s="180"/>
      <c r="K487" s="181"/>
      <c r="L487" s="179"/>
      <c r="M487" s="180"/>
      <c r="N487" s="181"/>
      <c r="O487" s="179"/>
      <c r="P487" s="180"/>
      <c r="Q487" s="181"/>
      <c r="R487" s="210">
        <v>1</v>
      </c>
      <c r="S487" s="180"/>
      <c r="T487" s="68"/>
      <c r="U487" s="68"/>
      <c r="V487" s="68"/>
      <c r="W487" s="68"/>
      <c r="X487" s="68"/>
      <c r="Y487" s="68"/>
      <c r="Z487" s="68"/>
      <c r="AA487" s="68"/>
      <c r="AB487" s="68"/>
      <c r="AC487" s="68"/>
      <c r="AD487" s="68"/>
      <c r="AE487" s="68"/>
      <c r="AF487" s="68"/>
      <c r="AG487" s="68"/>
      <c r="AH487" s="68"/>
      <c r="AI487" s="68"/>
    </row>
    <row r="488" spans="1:35" s="9" customFormat="1" ht="30" customHeight="1" thickBot="1" x14ac:dyDescent="0.25">
      <c r="A488" s="10">
        <v>35</v>
      </c>
      <c r="B488" s="10"/>
      <c r="C488" s="155" t="s">
        <v>235</v>
      </c>
      <c r="D488" s="157">
        <f>SUM(D489:D493)</f>
        <v>9416.32</v>
      </c>
      <c r="E488" s="286">
        <f>SUM(E489:G489)*$D$489+SUM(E490:G490)*$D$490+SUM(E491:G491)*$D$491+SUM(E492:G492)*$D$492+SUM(E493:G493)*$D$493</f>
        <v>0</v>
      </c>
      <c r="F488" s="287"/>
      <c r="G488" s="185">
        <f>E488/$D$488</f>
        <v>0</v>
      </c>
      <c r="H488" s="286">
        <f>SUM(H489:J489)*$D$489+SUM(H490:J490)*$D$490+SUM(H491:J491)*$D$491+SUM(H492:J492)*$D$492+SUM(H493:J493)*$D$493</f>
        <v>0</v>
      </c>
      <c r="I488" s="287"/>
      <c r="J488" s="185">
        <f>H488/$D$488</f>
        <v>0</v>
      </c>
      <c r="K488" s="286">
        <f>SUM(K489:M489)*$D$489+SUM(K490:M490)*$D$490+SUM(K491:M491)*$D$491+SUM(K492:M492)*$D$492+SUM(K493:M493)*$D$493</f>
        <v>0</v>
      </c>
      <c r="L488" s="287"/>
      <c r="M488" s="185">
        <f>K488/$D$488</f>
        <v>0</v>
      </c>
      <c r="N488" s="286">
        <f>SUM(N489:P489)*$D$489+SUM(N490:P490)*$D$490+SUM(N491:P491)*$D$491+SUM(N492:P492)*$D$492+SUM(N493:P493)*$D$493</f>
        <v>0</v>
      </c>
      <c r="O488" s="287"/>
      <c r="P488" s="185">
        <f>N488/$D$488</f>
        <v>0</v>
      </c>
      <c r="Q488" s="282">
        <f>SUM(Q489:S489)*$D$489+SUM(Q490:S490)*$D$490+SUM(Q491:S491)*$D$491+SUM(Q492:S492)*$D$492+SUM(Q493:S493)*$D$493</f>
        <v>9416.32</v>
      </c>
      <c r="R488" s="283"/>
      <c r="S488" s="214">
        <f>Q488/$D$488</f>
        <v>1</v>
      </c>
      <c r="T488" s="68"/>
      <c r="U488" s="247">
        <f>E488+H488+K488+N488+Q488</f>
        <v>9416.32</v>
      </c>
      <c r="V488" s="68"/>
      <c r="W488" s="68"/>
      <c r="X488" s="68"/>
      <c r="Y488" s="68"/>
      <c r="Z488" s="68"/>
      <c r="AA488" s="68"/>
      <c r="AB488" s="68"/>
      <c r="AC488" s="68"/>
      <c r="AD488" s="68"/>
      <c r="AE488" s="68"/>
      <c r="AF488" s="68"/>
      <c r="AG488" s="68"/>
      <c r="AH488" s="68"/>
      <c r="AI488" s="68"/>
    </row>
    <row r="489" spans="1:35" s="7" customFormat="1" ht="60" customHeight="1" x14ac:dyDescent="0.2">
      <c r="A489" s="46" t="s">
        <v>587</v>
      </c>
      <c r="B489" s="196" t="s">
        <v>236</v>
      </c>
      <c r="C489" s="93" t="s">
        <v>237</v>
      </c>
      <c r="D489" s="166">
        <f>'Orçamento Sintético'!G488</f>
        <v>462.69</v>
      </c>
      <c r="E489" s="181"/>
      <c r="F489" s="179"/>
      <c r="G489" s="180"/>
      <c r="H489" s="181"/>
      <c r="I489" s="179"/>
      <c r="J489" s="180"/>
      <c r="K489" s="181"/>
      <c r="L489" s="179"/>
      <c r="M489" s="180"/>
      <c r="N489" s="181"/>
      <c r="O489" s="179"/>
      <c r="P489" s="180"/>
      <c r="Q489" s="181"/>
      <c r="R489" s="179"/>
      <c r="S489" s="213">
        <v>1</v>
      </c>
      <c r="T489" s="68"/>
      <c r="U489" s="68"/>
      <c r="V489" s="68"/>
      <c r="W489" s="68"/>
      <c r="X489" s="68"/>
      <c r="Y489" s="68"/>
      <c r="Z489" s="68"/>
      <c r="AA489" s="68"/>
      <c r="AB489" s="68"/>
      <c r="AC489" s="68"/>
      <c r="AD489" s="68"/>
      <c r="AE489" s="68"/>
      <c r="AF489" s="68"/>
      <c r="AG489" s="68"/>
      <c r="AH489" s="68"/>
      <c r="AI489" s="68"/>
    </row>
    <row r="490" spans="1:35" s="64" customFormat="1" ht="39.950000000000003" customHeight="1" x14ac:dyDescent="0.2">
      <c r="A490" s="46" t="s">
        <v>588</v>
      </c>
      <c r="B490" s="107" t="s">
        <v>326</v>
      </c>
      <c r="C490" s="83" t="s">
        <v>238</v>
      </c>
      <c r="D490" s="166">
        <f>'Orçamento Sintético'!G489</f>
        <v>926.91</v>
      </c>
      <c r="E490" s="181"/>
      <c r="F490" s="179"/>
      <c r="G490" s="180"/>
      <c r="H490" s="181"/>
      <c r="I490" s="179"/>
      <c r="J490" s="180"/>
      <c r="K490" s="181"/>
      <c r="L490" s="179"/>
      <c r="M490" s="180"/>
      <c r="N490" s="181"/>
      <c r="O490" s="179"/>
      <c r="P490" s="180"/>
      <c r="Q490" s="181"/>
      <c r="R490" s="179"/>
      <c r="S490" s="213">
        <v>1</v>
      </c>
      <c r="T490" s="68"/>
      <c r="U490" s="68"/>
      <c r="V490" s="68"/>
      <c r="W490" s="68"/>
      <c r="X490" s="68"/>
      <c r="Y490" s="68"/>
      <c r="Z490" s="68"/>
      <c r="AA490" s="68"/>
      <c r="AB490" s="68"/>
      <c r="AC490" s="68"/>
      <c r="AD490" s="68"/>
      <c r="AE490" s="68"/>
      <c r="AF490" s="68"/>
      <c r="AG490" s="68"/>
      <c r="AH490" s="68"/>
      <c r="AI490" s="68"/>
    </row>
    <row r="491" spans="1:35" s="7" customFormat="1" ht="39.950000000000003" customHeight="1" x14ac:dyDescent="0.2">
      <c r="A491" s="46" t="s">
        <v>589</v>
      </c>
      <c r="B491" s="174" t="s">
        <v>239</v>
      </c>
      <c r="C491" s="51" t="s">
        <v>597</v>
      </c>
      <c r="D491" s="166">
        <f>'Orçamento Sintético'!G490</f>
        <v>4470.95</v>
      </c>
      <c r="E491" s="181"/>
      <c r="F491" s="179"/>
      <c r="G491" s="180"/>
      <c r="H491" s="181"/>
      <c r="I491" s="179"/>
      <c r="J491" s="180"/>
      <c r="K491" s="181"/>
      <c r="L491" s="179"/>
      <c r="M491" s="180"/>
      <c r="N491" s="181"/>
      <c r="O491" s="179"/>
      <c r="P491" s="180"/>
      <c r="Q491" s="181"/>
      <c r="R491" s="179"/>
      <c r="S491" s="213">
        <v>1</v>
      </c>
      <c r="T491" s="68"/>
      <c r="U491" s="68"/>
      <c r="V491" s="68"/>
      <c r="W491" s="68"/>
      <c r="X491" s="68"/>
      <c r="Y491" s="68"/>
      <c r="Z491" s="68"/>
      <c r="AA491" s="68"/>
      <c r="AB491" s="68"/>
      <c r="AC491" s="68"/>
      <c r="AD491" s="68"/>
      <c r="AE491" s="68"/>
      <c r="AF491" s="68"/>
      <c r="AG491" s="68"/>
      <c r="AH491" s="68"/>
      <c r="AI491" s="68"/>
    </row>
    <row r="492" spans="1:35" s="7" customFormat="1" ht="39.950000000000003" customHeight="1" x14ac:dyDescent="0.2">
      <c r="A492" s="46" t="s">
        <v>970</v>
      </c>
      <c r="B492" s="194" t="s">
        <v>240</v>
      </c>
      <c r="C492" s="95" t="s">
        <v>355</v>
      </c>
      <c r="D492" s="165">
        <f>'Orçamento Sintético'!G491</f>
        <v>1486.53</v>
      </c>
      <c r="E492" s="181"/>
      <c r="F492" s="179"/>
      <c r="G492" s="180"/>
      <c r="H492" s="181"/>
      <c r="I492" s="179"/>
      <c r="J492" s="180"/>
      <c r="K492" s="181"/>
      <c r="L492" s="179"/>
      <c r="M492" s="180"/>
      <c r="N492" s="181"/>
      <c r="O492" s="179"/>
      <c r="P492" s="180"/>
      <c r="Q492" s="181"/>
      <c r="R492" s="179"/>
      <c r="S492" s="213">
        <v>1</v>
      </c>
      <c r="T492" s="68"/>
      <c r="U492" s="68"/>
      <c r="V492" s="68"/>
      <c r="W492" s="68"/>
      <c r="X492" s="68"/>
      <c r="Y492" s="68"/>
      <c r="Z492" s="68"/>
      <c r="AA492" s="68"/>
      <c r="AB492" s="68"/>
      <c r="AC492" s="68"/>
      <c r="AD492" s="68"/>
      <c r="AE492" s="68"/>
      <c r="AF492" s="68"/>
      <c r="AG492" s="68"/>
      <c r="AH492" s="68"/>
      <c r="AI492" s="68"/>
    </row>
    <row r="493" spans="1:35" s="7" customFormat="1" ht="60" customHeight="1" thickBot="1" x14ac:dyDescent="0.25">
      <c r="A493" s="46" t="s">
        <v>971</v>
      </c>
      <c r="B493" s="196" t="s">
        <v>328</v>
      </c>
      <c r="C493" s="93" t="s">
        <v>327</v>
      </c>
      <c r="D493" s="166">
        <f>'Orçamento Sintético'!G492</f>
        <v>2069.2399999999998</v>
      </c>
      <c r="E493" s="181"/>
      <c r="F493" s="179"/>
      <c r="G493" s="180"/>
      <c r="H493" s="181"/>
      <c r="I493" s="179"/>
      <c r="J493" s="180"/>
      <c r="K493" s="181"/>
      <c r="L493" s="179"/>
      <c r="M493" s="180"/>
      <c r="N493" s="181"/>
      <c r="O493" s="179"/>
      <c r="P493" s="180"/>
      <c r="Q493" s="181"/>
      <c r="R493" s="179"/>
      <c r="S493" s="213">
        <v>1</v>
      </c>
      <c r="T493" s="68"/>
      <c r="U493" s="68"/>
      <c r="V493" s="68"/>
      <c r="W493" s="68"/>
      <c r="X493" s="68"/>
      <c r="Y493" s="68"/>
      <c r="Z493" s="68"/>
      <c r="AA493" s="68"/>
      <c r="AB493" s="68"/>
      <c r="AC493" s="68"/>
      <c r="AD493" s="68"/>
      <c r="AE493" s="68"/>
      <c r="AF493" s="68"/>
      <c r="AG493" s="68"/>
      <c r="AH493" s="68"/>
      <c r="AI493" s="68"/>
    </row>
    <row r="494" spans="1:35" s="9" customFormat="1" ht="30" customHeight="1" thickBot="1" x14ac:dyDescent="0.25">
      <c r="A494" s="10">
        <v>36</v>
      </c>
      <c r="B494" s="10"/>
      <c r="C494" s="155" t="s">
        <v>330</v>
      </c>
      <c r="D494" s="157">
        <f>SUM(D495:D501)</f>
        <v>9252.92</v>
      </c>
      <c r="E494" s="286">
        <f>SUM(E495:G495)*$D$495+SUM(E496:G496)*$D$496+SUM(E497:G497)*$D$497+SUM(E498:G498)*$D$498+SUM(E499:G499)*$D$499+SUM(E500:G500)*$D$500+SUM(E501:G501)*$D$501</f>
        <v>0</v>
      </c>
      <c r="F494" s="287"/>
      <c r="G494" s="185">
        <f>E494/$D$494</f>
        <v>0</v>
      </c>
      <c r="H494" s="286">
        <f>SUM(H495:J495)*$D$495+SUM(H496:J496)*$D$496+SUM(H497:J497)*$D$497+SUM(H498:J498)*$D$498+SUM(H499:J499)*$D$499+SUM(H500:J500)*$D$500+SUM(H501:J501)*$D$501</f>
        <v>0</v>
      </c>
      <c r="I494" s="287"/>
      <c r="J494" s="185">
        <f>H494/$D$494</f>
        <v>0</v>
      </c>
      <c r="K494" s="282">
        <f>SUM(K495:M495)*$D$495+SUM(K496:M496)*$D$496+SUM(K497:M497)*$D$497+SUM(K498:M498)*$D$498+SUM(K499:M499)*$D$499+SUM(K500:M500)*$D$500+SUM(K501:M501)*$D$501</f>
        <v>4840.4690000000001</v>
      </c>
      <c r="L494" s="283"/>
      <c r="M494" s="214">
        <f>K494/$D$494</f>
        <v>0.52312880690636032</v>
      </c>
      <c r="N494" s="282">
        <f>SUM(N495:P495)*$D$495+SUM(N496:P496)*$D$496+SUM(N497:P497)*$D$497+SUM(N498:P498)*$D$498+SUM(N499:P499)*$D$499+SUM(N500:P500)*$D$500+SUM(N501:P501)*$D$501</f>
        <v>3198.6710000000003</v>
      </c>
      <c r="O494" s="283"/>
      <c r="P494" s="214">
        <f>N494/$D$494</f>
        <v>0.34569314335366569</v>
      </c>
      <c r="Q494" s="282">
        <f>SUM(Q495:S495)*$D$495+SUM(Q496:S496)*$D$496+SUM(Q497:S497)*$D$497+SUM(Q498:S498)*$D$498+SUM(Q499:S499)*$D$499+SUM(Q500:S500)*$D$500+SUM(Q501:S501)*$D$501</f>
        <v>1213.78</v>
      </c>
      <c r="R494" s="283"/>
      <c r="S494" s="214">
        <f>Q494/$D$494</f>
        <v>0.13117804973997396</v>
      </c>
      <c r="T494" s="68"/>
      <c r="U494" s="247">
        <f>E494+H494+K494+N494+Q494</f>
        <v>9252.92</v>
      </c>
      <c r="V494" s="68"/>
      <c r="W494" s="68"/>
      <c r="X494" s="68"/>
      <c r="Y494" s="68"/>
      <c r="Z494" s="68"/>
      <c r="AA494" s="68"/>
      <c r="AB494" s="68"/>
      <c r="AC494" s="68"/>
      <c r="AD494" s="68"/>
      <c r="AE494" s="68"/>
      <c r="AF494" s="68"/>
      <c r="AG494" s="68"/>
      <c r="AH494" s="68"/>
      <c r="AI494" s="68"/>
    </row>
    <row r="495" spans="1:35" s="7" customFormat="1" ht="80.099999999999994" customHeight="1" x14ac:dyDescent="0.2">
      <c r="A495" s="46" t="s">
        <v>592</v>
      </c>
      <c r="B495" s="196" t="s">
        <v>329</v>
      </c>
      <c r="C495" s="93" t="s">
        <v>599</v>
      </c>
      <c r="D495" s="166">
        <f>'Orçamento Sintético'!G494</f>
        <v>1879.07</v>
      </c>
      <c r="E495" s="181"/>
      <c r="F495" s="179"/>
      <c r="G495" s="180"/>
      <c r="H495" s="181"/>
      <c r="I495" s="179"/>
      <c r="J495" s="180"/>
      <c r="K495" s="181"/>
      <c r="L495" s="210">
        <v>0.7</v>
      </c>
      <c r="M495" s="180"/>
      <c r="N495" s="181"/>
      <c r="O495" s="210">
        <v>0.3</v>
      </c>
      <c r="P495" s="180"/>
      <c r="Q495" s="181"/>
      <c r="R495" s="179"/>
      <c r="S495" s="180"/>
      <c r="T495" s="68"/>
      <c r="U495" s="68"/>
      <c r="V495" s="68"/>
      <c r="W495" s="68"/>
      <c r="X495" s="68"/>
      <c r="Y495" s="68"/>
      <c r="Z495" s="68"/>
      <c r="AA495" s="68"/>
      <c r="AB495" s="68"/>
      <c r="AC495" s="68"/>
      <c r="AD495" s="68"/>
      <c r="AE495" s="68"/>
      <c r="AF495" s="68"/>
      <c r="AG495" s="68"/>
      <c r="AH495" s="68"/>
      <c r="AI495" s="68"/>
    </row>
    <row r="496" spans="1:35" s="131" customFormat="1" ht="39.950000000000003" customHeight="1" x14ac:dyDescent="0.2">
      <c r="A496" s="46" t="s">
        <v>593</v>
      </c>
      <c r="B496" s="133">
        <v>101161</v>
      </c>
      <c r="C496" s="110" t="s">
        <v>649</v>
      </c>
      <c r="D496" s="167">
        <f>'Orçamento Sintético'!G495</f>
        <v>70.36</v>
      </c>
      <c r="E496" s="181"/>
      <c r="F496" s="179"/>
      <c r="G496" s="180"/>
      <c r="H496" s="181"/>
      <c r="I496" s="179"/>
      <c r="J496" s="180"/>
      <c r="K496" s="181"/>
      <c r="L496" s="179"/>
      <c r="M496" s="180"/>
      <c r="N496" s="181"/>
      <c r="O496" s="210">
        <v>1</v>
      </c>
      <c r="P496" s="180"/>
      <c r="Q496" s="181"/>
      <c r="R496" s="179"/>
      <c r="S496" s="180"/>
      <c r="T496" s="68"/>
      <c r="U496" s="68"/>
      <c r="V496" s="68"/>
      <c r="W496" s="68"/>
      <c r="X496" s="68"/>
      <c r="Y496" s="68"/>
      <c r="Z496" s="68"/>
      <c r="AA496" s="68"/>
      <c r="AB496" s="68"/>
      <c r="AC496" s="68"/>
      <c r="AD496" s="68"/>
      <c r="AE496" s="68"/>
      <c r="AF496" s="68"/>
      <c r="AG496" s="68"/>
      <c r="AH496" s="68"/>
      <c r="AI496" s="68"/>
    </row>
    <row r="497" spans="1:35" s="7" customFormat="1" ht="39.950000000000003" customHeight="1" x14ac:dyDescent="0.2">
      <c r="A497" s="46" t="s">
        <v>594</v>
      </c>
      <c r="B497" s="133" t="s">
        <v>631</v>
      </c>
      <c r="C497" s="51" t="s">
        <v>632</v>
      </c>
      <c r="D497" s="166">
        <f>'Orçamento Sintético'!G496</f>
        <v>541.28</v>
      </c>
      <c r="E497" s="181"/>
      <c r="F497" s="179"/>
      <c r="G497" s="180"/>
      <c r="H497" s="181"/>
      <c r="I497" s="179"/>
      <c r="J497" s="180"/>
      <c r="K497" s="181"/>
      <c r="L497" s="179"/>
      <c r="M497" s="180"/>
      <c r="N497" s="181"/>
      <c r="O497" s="179"/>
      <c r="P497" s="180"/>
      <c r="Q497" s="181"/>
      <c r="R497" s="210">
        <v>1</v>
      </c>
      <c r="S497" s="180"/>
      <c r="T497" s="68"/>
      <c r="U497" s="68"/>
      <c r="V497" s="68"/>
      <c r="W497" s="68"/>
      <c r="X497" s="68"/>
      <c r="Y497" s="68"/>
      <c r="Z497" s="68"/>
      <c r="AA497" s="68"/>
      <c r="AB497" s="68"/>
      <c r="AC497" s="68"/>
      <c r="AD497" s="68"/>
      <c r="AE497" s="68"/>
      <c r="AF497" s="68"/>
      <c r="AG497" s="68"/>
      <c r="AH497" s="68"/>
      <c r="AI497" s="68"/>
    </row>
    <row r="498" spans="1:35" s="7" customFormat="1" ht="39.950000000000003" customHeight="1" x14ac:dyDescent="0.2">
      <c r="A498" s="46" t="s">
        <v>595</v>
      </c>
      <c r="B498" s="174" t="s">
        <v>331</v>
      </c>
      <c r="C498" s="51" t="s">
        <v>332</v>
      </c>
      <c r="D498" s="166">
        <f>'Orçamento Sintético'!G497</f>
        <v>672.5</v>
      </c>
      <c r="E498" s="181"/>
      <c r="F498" s="179"/>
      <c r="G498" s="180"/>
      <c r="H498" s="181"/>
      <c r="I498" s="179"/>
      <c r="J498" s="180"/>
      <c r="K498" s="181"/>
      <c r="L498" s="179"/>
      <c r="M498" s="180"/>
      <c r="N498" s="181"/>
      <c r="O498" s="179"/>
      <c r="P498" s="180"/>
      <c r="Q498" s="181"/>
      <c r="R498" s="210">
        <v>1</v>
      </c>
      <c r="S498" s="180"/>
      <c r="T498" s="68"/>
      <c r="U498" s="68"/>
      <c r="V498" s="68"/>
      <c r="W498" s="68"/>
      <c r="X498" s="68"/>
      <c r="Y498" s="68"/>
      <c r="Z498" s="68"/>
      <c r="AA498" s="68"/>
      <c r="AB498" s="68"/>
      <c r="AC498" s="68"/>
      <c r="AD498" s="68"/>
      <c r="AE498" s="68"/>
      <c r="AF498" s="68"/>
      <c r="AG498" s="68"/>
      <c r="AH498" s="68"/>
      <c r="AI498" s="68"/>
    </row>
    <row r="499" spans="1:35" s="7" customFormat="1" ht="39.950000000000003" customHeight="1" x14ac:dyDescent="0.2">
      <c r="A499" s="46" t="s">
        <v>596</v>
      </c>
      <c r="B499" s="174" t="s">
        <v>335</v>
      </c>
      <c r="C499" s="51" t="s">
        <v>336</v>
      </c>
      <c r="D499" s="166">
        <f>'Orçamento Sintético'!G498</f>
        <v>104.94</v>
      </c>
      <c r="E499" s="181"/>
      <c r="F499" s="179"/>
      <c r="G499" s="180"/>
      <c r="H499" s="181"/>
      <c r="I499" s="179"/>
      <c r="J499" s="180"/>
      <c r="K499" s="181"/>
      <c r="L499" s="179"/>
      <c r="M499" s="180"/>
      <c r="N499" s="181"/>
      <c r="O499" s="179"/>
      <c r="P499" s="213">
        <v>1</v>
      </c>
      <c r="Q499" s="181"/>
      <c r="R499" s="179"/>
      <c r="S499" s="180"/>
      <c r="T499" s="68"/>
      <c r="U499" s="68"/>
      <c r="V499" s="68"/>
      <c r="W499" s="68"/>
      <c r="X499" s="68"/>
      <c r="Y499" s="68"/>
      <c r="Z499" s="68"/>
      <c r="AA499" s="68"/>
      <c r="AB499" s="68"/>
      <c r="AC499" s="68"/>
      <c r="AD499" s="68"/>
      <c r="AE499" s="68"/>
      <c r="AF499" s="68"/>
      <c r="AG499" s="68"/>
      <c r="AH499" s="68"/>
      <c r="AI499" s="68"/>
    </row>
    <row r="500" spans="1:35" s="7" customFormat="1" ht="60" customHeight="1" x14ac:dyDescent="0.2">
      <c r="A500" s="46" t="s">
        <v>912</v>
      </c>
      <c r="B500" s="196" t="s">
        <v>653</v>
      </c>
      <c r="C500" s="93" t="s">
        <v>654</v>
      </c>
      <c r="D500" s="166">
        <f>'Orçamento Sintético'!G499</f>
        <v>2459.65</v>
      </c>
      <c r="E500" s="181"/>
      <c r="F500" s="179"/>
      <c r="G500" s="180"/>
      <c r="H500" s="181"/>
      <c r="I500" s="179"/>
      <c r="J500" s="180"/>
      <c r="K500" s="181"/>
      <c r="L500" s="179"/>
      <c r="M500" s="180"/>
      <c r="N500" s="181"/>
      <c r="O500" s="179"/>
      <c r="P500" s="213">
        <v>1</v>
      </c>
      <c r="Q500" s="181"/>
      <c r="R500" s="179"/>
      <c r="S500" s="180"/>
      <c r="T500" s="68"/>
      <c r="U500" s="68"/>
      <c r="V500" s="68"/>
      <c r="W500" s="68"/>
      <c r="X500" s="68"/>
      <c r="Y500" s="68"/>
      <c r="Z500" s="68"/>
      <c r="AA500" s="68"/>
      <c r="AB500" s="68"/>
      <c r="AC500" s="68"/>
      <c r="AD500" s="68"/>
      <c r="AE500" s="68"/>
      <c r="AF500" s="68"/>
      <c r="AG500" s="68"/>
      <c r="AH500" s="68"/>
      <c r="AI500" s="68"/>
    </row>
    <row r="501" spans="1:35" s="7" customFormat="1" ht="39.950000000000003" customHeight="1" thickBot="1" x14ac:dyDescent="0.25">
      <c r="A501" s="46" t="s">
        <v>913</v>
      </c>
      <c r="B501" s="174" t="s">
        <v>333</v>
      </c>
      <c r="C501" s="51" t="s">
        <v>334</v>
      </c>
      <c r="D501" s="166">
        <f>'Orçamento Sintético'!G500</f>
        <v>3525.12</v>
      </c>
      <c r="E501" s="181"/>
      <c r="F501" s="179"/>
      <c r="G501" s="180"/>
      <c r="H501" s="181"/>
      <c r="I501" s="179"/>
      <c r="J501" s="180"/>
      <c r="K501" s="207">
        <v>0.5</v>
      </c>
      <c r="L501" s="210">
        <v>0.5</v>
      </c>
      <c r="M501" s="180"/>
      <c r="N501" s="181"/>
      <c r="O501" s="179"/>
      <c r="P501" s="180"/>
      <c r="Q501" s="181"/>
      <c r="R501" s="179"/>
      <c r="S501" s="180"/>
      <c r="T501" s="68"/>
      <c r="U501" s="68"/>
      <c r="V501" s="68"/>
      <c r="W501" s="68"/>
      <c r="X501" s="68"/>
      <c r="Y501" s="68"/>
      <c r="Z501" s="68"/>
      <c r="AA501" s="68"/>
      <c r="AB501" s="68"/>
      <c r="AC501" s="68"/>
      <c r="AD501" s="68"/>
      <c r="AE501" s="68"/>
      <c r="AF501" s="68"/>
      <c r="AG501" s="68"/>
      <c r="AH501" s="68"/>
      <c r="AI501" s="68"/>
    </row>
    <row r="502" spans="1:35" s="9" customFormat="1" ht="30" customHeight="1" thickBot="1" x14ac:dyDescent="0.25">
      <c r="A502" s="10">
        <v>37</v>
      </c>
      <c r="B502" s="10"/>
      <c r="C502" s="155" t="s">
        <v>241</v>
      </c>
      <c r="D502" s="157">
        <f>SUM(D503:D507)</f>
        <v>1787.51</v>
      </c>
      <c r="E502" s="286">
        <f>SUM(E503:G503)*$D$503+SUM(E504:G504)*$D$504+SUM(E505:G505)*$D$505+SUM(E506:G506)*$D$506+SUM(E507:G507)*$D$507</f>
        <v>0</v>
      </c>
      <c r="F502" s="287"/>
      <c r="G502" s="185">
        <f>E502/$D$502</f>
        <v>0</v>
      </c>
      <c r="H502" s="286">
        <f>SUM(H503:J503)*$D$503+SUM(H504:J504)*$D$504+SUM(H505:J505)*$D$505+SUM(H506:J506)*$D$506+SUM(H507:J507)*$D$507</f>
        <v>0</v>
      </c>
      <c r="I502" s="287"/>
      <c r="J502" s="185">
        <f>H502/$D$502</f>
        <v>0</v>
      </c>
      <c r="K502" s="286">
        <f>SUM(K503:M503)*$D$503+SUM(K504:M504)*$D$504+SUM(K505:M505)*$D$505+SUM(K506:M506)*$D$506+SUM(K507:M507)*$D$507</f>
        <v>0</v>
      </c>
      <c r="L502" s="287"/>
      <c r="M502" s="185">
        <f>K502/$D$502</f>
        <v>0</v>
      </c>
      <c r="N502" s="286">
        <f>SUM(N503:P503)*$D$503+SUM(N504:P504)*$D$504+SUM(N505:P505)*$D$505+SUM(N506:P506)*$D$506+SUM(N507:P507)*$D$507</f>
        <v>0</v>
      </c>
      <c r="O502" s="287"/>
      <c r="P502" s="185">
        <f>N502/$D$502</f>
        <v>0</v>
      </c>
      <c r="Q502" s="282">
        <f>SUM(Q503:S503)*$D$503+SUM(Q504:S504)*$D$504+SUM(Q505:S505)*$D$505+SUM(Q506:S506)*$D$506+SUM(Q507:S507)*$D$507</f>
        <v>1787.51</v>
      </c>
      <c r="R502" s="283"/>
      <c r="S502" s="214">
        <f>Q502/$D$502</f>
        <v>1</v>
      </c>
      <c r="T502" s="68"/>
      <c r="U502" s="247">
        <f>E502+H502+K502+N502+Q502</f>
        <v>1787.51</v>
      </c>
      <c r="V502" s="68"/>
      <c r="W502" s="68"/>
      <c r="X502" s="68"/>
      <c r="Y502" s="68"/>
      <c r="Z502" s="68"/>
      <c r="AA502" s="68"/>
      <c r="AB502" s="68"/>
      <c r="AC502" s="68"/>
      <c r="AD502" s="68"/>
      <c r="AE502" s="68"/>
      <c r="AF502" s="68"/>
      <c r="AG502" s="68"/>
      <c r="AH502" s="68"/>
      <c r="AI502" s="68"/>
    </row>
    <row r="503" spans="1:35" s="7" customFormat="1" ht="39.950000000000003" customHeight="1" x14ac:dyDescent="0.2">
      <c r="A503" s="50" t="s">
        <v>598</v>
      </c>
      <c r="B503" s="174">
        <v>99802</v>
      </c>
      <c r="C503" s="51" t="s">
        <v>242</v>
      </c>
      <c r="D503" s="158">
        <f>'Orçamento Sintético'!G502</f>
        <v>56.11</v>
      </c>
      <c r="E503" s="181"/>
      <c r="F503" s="179"/>
      <c r="G503" s="180"/>
      <c r="H503" s="181"/>
      <c r="I503" s="179"/>
      <c r="J503" s="180"/>
      <c r="K503" s="181"/>
      <c r="L503" s="179"/>
      <c r="M503" s="180"/>
      <c r="N503" s="181"/>
      <c r="O503" s="179"/>
      <c r="P503" s="180"/>
      <c r="Q503" s="181"/>
      <c r="R503" s="179"/>
      <c r="S503" s="213">
        <v>1</v>
      </c>
      <c r="T503" s="68"/>
      <c r="U503" s="68"/>
      <c r="V503" s="68"/>
      <c r="W503" s="68"/>
      <c r="X503" s="68"/>
      <c r="Y503" s="68"/>
      <c r="Z503" s="68"/>
      <c r="AA503" s="68"/>
      <c r="AB503" s="68"/>
      <c r="AC503" s="68"/>
      <c r="AD503" s="68"/>
      <c r="AE503" s="68"/>
      <c r="AF503" s="68"/>
      <c r="AG503" s="68"/>
      <c r="AH503" s="68"/>
      <c r="AI503" s="68"/>
    </row>
    <row r="504" spans="1:35" s="7" customFormat="1" ht="39.950000000000003" customHeight="1" x14ac:dyDescent="0.2">
      <c r="A504" s="50" t="s">
        <v>600</v>
      </c>
      <c r="B504" s="174">
        <v>99805</v>
      </c>
      <c r="C504" s="51" t="s">
        <v>243</v>
      </c>
      <c r="D504" s="158">
        <f>'Orçamento Sintético'!G503</f>
        <v>1137.52</v>
      </c>
      <c r="E504" s="181"/>
      <c r="F504" s="179"/>
      <c r="G504" s="180"/>
      <c r="H504" s="181"/>
      <c r="I504" s="179"/>
      <c r="J504" s="180"/>
      <c r="K504" s="181"/>
      <c r="L504" s="179"/>
      <c r="M504" s="180"/>
      <c r="N504" s="181"/>
      <c r="O504" s="179"/>
      <c r="P504" s="180"/>
      <c r="Q504" s="181"/>
      <c r="R504" s="179"/>
      <c r="S504" s="213">
        <v>1</v>
      </c>
      <c r="T504" s="68"/>
      <c r="U504" s="68"/>
      <c r="V504" s="68"/>
      <c r="W504" s="68"/>
      <c r="X504" s="68"/>
      <c r="Y504" s="68"/>
      <c r="Z504" s="68"/>
      <c r="AA504" s="68"/>
      <c r="AB504" s="68"/>
      <c r="AC504" s="68"/>
      <c r="AD504" s="68"/>
      <c r="AE504" s="68"/>
      <c r="AF504" s="68"/>
      <c r="AG504" s="68"/>
      <c r="AH504" s="68"/>
      <c r="AI504" s="68"/>
    </row>
    <row r="505" spans="1:35" s="7" customFormat="1" ht="39.950000000000003" customHeight="1" x14ac:dyDescent="0.2">
      <c r="A505" s="50" t="s">
        <v>601</v>
      </c>
      <c r="B505" s="174">
        <v>99808</v>
      </c>
      <c r="C505" s="51" t="s">
        <v>244</v>
      </c>
      <c r="D505" s="158">
        <f>'Orçamento Sintético'!G504</f>
        <v>234.44</v>
      </c>
      <c r="E505" s="181"/>
      <c r="F505" s="179"/>
      <c r="G505" s="180"/>
      <c r="H505" s="181"/>
      <c r="I505" s="179"/>
      <c r="J505" s="180"/>
      <c r="K505" s="181"/>
      <c r="L505" s="179"/>
      <c r="M505" s="180"/>
      <c r="N505" s="181"/>
      <c r="O505" s="179"/>
      <c r="P505" s="180"/>
      <c r="Q505" s="181"/>
      <c r="R505" s="179"/>
      <c r="S505" s="213">
        <v>1</v>
      </c>
      <c r="T505" s="68"/>
      <c r="U505" s="68"/>
      <c r="V505" s="68"/>
      <c r="W505" s="68"/>
      <c r="X505" s="68"/>
      <c r="Y505" s="68"/>
      <c r="Z505" s="68"/>
      <c r="AA505" s="68"/>
      <c r="AB505" s="68"/>
      <c r="AC505" s="68"/>
      <c r="AD505" s="68"/>
      <c r="AE505" s="68"/>
      <c r="AF505" s="68"/>
      <c r="AG505" s="68"/>
      <c r="AH505" s="68"/>
      <c r="AI505" s="68"/>
    </row>
    <row r="506" spans="1:35" s="7" customFormat="1" ht="39.950000000000003" customHeight="1" x14ac:dyDescent="0.2">
      <c r="A506" s="50" t="s">
        <v>650</v>
      </c>
      <c r="B506" s="174">
        <v>99811</v>
      </c>
      <c r="C506" s="51" t="s">
        <v>245</v>
      </c>
      <c r="D506" s="158">
        <f>'Orçamento Sintético'!G505</f>
        <v>217.14</v>
      </c>
      <c r="E506" s="181"/>
      <c r="F506" s="179"/>
      <c r="G506" s="180"/>
      <c r="H506" s="181"/>
      <c r="I506" s="179"/>
      <c r="J506" s="180"/>
      <c r="K506" s="181"/>
      <c r="L506" s="179"/>
      <c r="M506" s="180"/>
      <c r="N506" s="181"/>
      <c r="O506" s="179"/>
      <c r="P506" s="180"/>
      <c r="Q506" s="181"/>
      <c r="R506" s="179"/>
      <c r="S506" s="213">
        <v>1</v>
      </c>
      <c r="T506" s="68"/>
      <c r="U506" s="68"/>
      <c r="V506" s="68"/>
      <c r="W506" s="68"/>
      <c r="X506" s="68"/>
      <c r="Y506" s="68"/>
      <c r="Z506" s="68"/>
      <c r="AA506" s="68"/>
      <c r="AB506" s="68"/>
      <c r="AC506" s="68"/>
      <c r="AD506" s="68"/>
      <c r="AE506" s="68"/>
      <c r="AF506" s="68"/>
      <c r="AG506" s="68"/>
      <c r="AH506" s="68"/>
      <c r="AI506" s="68"/>
    </row>
    <row r="507" spans="1:35" s="7" customFormat="1" ht="39.950000000000003" customHeight="1" thickBot="1" x14ac:dyDescent="0.25">
      <c r="A507" s="50" t="s">
        <v>651</v>
      </c>
      <c r="B507" s="197">
        <v>99826</v>
      </c>
      <c r="C507" s="112" t="s">
        <v>246</v>
      </c>
      <c r="D507" s="168">
        <f>'Orçamento Sintético'!G506</f>
        <v>142.30000000000001</v>
      </c>
      <c r="E507" s="216"/>
      <c r="F507" s="217"/>
      <c r="G507" s="218"/>
      <c r="H507" s="216"/>
      <c r="I507" s="217"/>
      <c r="J507" s="218"/>
      <c r="K507" s="216"/>
      <c r="L507" s="217"/>
      <c r="M507" s="218"/>
      <c r="N507" s="216"/>
      <c r="O507" s="217"/>
      <c r="P507" s="218"/>
      <c r="Q507" s="216"/>
      <c r="R507" s="217"/>
      <c r="S507" s="219">
        <v>1</v>
      </c>
      <c r="T507" s="68"/>
      <c r="U507" s="68"/>
      <c r="V507" s="68"/>
      <c r="W507" s="68"/>
      <c r="X507" s="68"/>
      <c r="Y507" s="68"/>
      <c r="Z507" s="68"/>
      <c r="AA507" s="68"/>
      <c r="AB507" s="68"/>
      <c r="AC507" s="68"/>
      <c r="AD507" s="68"/>
      <c r="AE507" s="68"/>
      <c r="AF507" s="68"/>
      <c r="AG507" s="68"/>
      <c r="AH507" s="68"/>
      <c r="AI507" s="68"/>
    </row>
    <row r="508" spans="1:35" s="7" customFormat="1" ht="15" customHeight="1" thickBot="1" x14ac:dyDescent="0.25">
      <c r="A508" s="115"/>
      <c r="B508" s="116"/>
      <c r="C508" s="117"/>
      <c r="D508" s="169"/>
      <c r="E508" s="68"/>
      <c r="F508" s="68"/>
      <c r="G508" s="68"/>
      <c r="H508" s="68"/>
      <c r="I508" s="68"/>
      <c r="J508" s="68"/>
      <c r="K508" s="68"/>
      <c r="L508" s="68"/>
      <c r="M508" s="68"/>
      <c r="N508" s="68"/>
      <c r="O508" s="68"/>
      <c r="P508" s="68"/>
      <c r="Q508" s="68"/>
      <c r="R508" s="68"/>
      <c r="S508" s="68"/>
      <c r="T508" s="68"/>
      <c r="U508" s="68"/>
      <c r="V508" s="68"/>
      <c r="W508" s="68"/>
      <c r="X508" s="68"/>
      <c r="Y508" s="68"/>
      <c r="Z508" s="68"/>
      <c r="AA508" s="68"/>
      <c r="AB508" s="68"/>
      <c r="AC508" s="68"/>
      <c r="AD508" s="68"/>
      <c r="AE508" s="68"/>
      <c r="AF508" s="68"/>
      <c r="AG508" s="68"/>
      <c r="AH508" s="68"/>
      <c r="AI508" s="68"/>
    </row>
    <row r="509" spans="1:35" s="18" customFormat="1" ht="30" customHeight="1" thickBot="1" x14ac:dyDescent="0.25">
      <c r="A509" s="275" t="s">
        <v>9</v>
      </c>
      <c r="B509" s="276"/>
      <c r="C509" s="276"/>
      <c r="D509" s="170">
        <f>D12+D16+D18+D23+D34+D39+D56+D72+D89+D109+D116+D130+D150+D164+D167+D189+D202+D229+D232+D234+D242+D247+D261+D317+D325+D335+D338+D365+D382+D385+D397+D435+D468+D484+D488+D494+D502</f>
        <v>525838.36999999988</v>
      </c>
      <c r="E509" s="296">
        <f>E12+E16+E18+E23+E34+E56+E39+E72+E89+E109+E116+E130+E150+E164+E167+E189+E202+E229+E232+E234+E242+E247+E261+E317+E325+E335+E338+E365+E382+E385+E397+E435+E468+E484+E488+E494+E502</f>
        <v>20449.471799999999</v>
      </c>
      <c r="F509" s="297"/>
      <c r="G509" s="298"/>
      <c r="H509" s="296">
        <f>H12+H16+H18+H23+H34+H56+H39+H72+H89+H109+H116+H130+H150+H164+H167+H189+H202+H229+H232+H234+H242+H247+H261+H317+H325+H335+H338+H365+H382+H385+H397+H435+H468+H484+H488+H494+H502</f>
        <v>60638.447</v>
      </c>
      <c r="I509" s="297"/>
      <c r="J509" s="298"/>
      <c r="K509" s="296">
        <f>K12+K16+K18+K23+K34+K56+K39+K72+K89+K109+K116+K130+K150+K164+K167+K189+K202+K229+K232+K234+K242+K247+K261+K317+K325+K335+K338+K365+K382+K385+K397+K435+K468+K484+K488+K494+K502</f>
        <v>118369.42300000002</v>
      </c>
      <c r="L509" s="297"/>
      <c r="M509" s="298"/>
      <c r="N509" s="296">
        <f>N12+N16+N18+N23+N34+N56+N39+N72+N89+N109+N116+N130+N150+N164+N167+N189+N202+N229+N232+N234+N242+N247+N261+N317+N325+N335+N338+N365+N382+N385+N397+N435+N468+N484+N488+N494+N502</f>
        <v>168421.21280000001</v>
      </c>
      <c r="O509" s="297"/>
      <c r="P509" s="298"/>
      <c r="Q509" s="296">
        <f>Q12+Q16+Q18+Q23+Q34+Q56+Q39+Q72+Q89+Q109+Q116+Q130+Q150+Q164+Q167+Q189+Q202+Q229+Q232+Q234+Q242+Q247+Q261+Q317+Q325+Q335+Q338+Q365+Q382+Q385+Q397+Q435+Q468+Q484+Q488+Q494+Q502</f>
        <v>157959.81540000002</v>
      </c>
      <c r="R509" s="297"/>
      <c r="S509" s="298"/>
      <c r="T509" s="68"/>
      <c r="U509" s="68"/>
      <c r="V509" s="68"/>
      <c r="W509" s="68"/>
      <c r="X509" s="68"/>
      <c r="Y509" s="68"/>
      <c r="Z509" s="68"/>
      <c r="AA509" s="68"/>
      <c r="AB509" s="68"/>
      <c r="AC509" s="68"/>
      <c r="AD509" s="68"/>
      <c r="AE509" s="68"/>
      <c r="AF509" s="68"/>
      <c r="AG509" s="68"/>
      <c r="AH509" s="68"/>
      <c r="AI509" s="68"/>
    </row>
    <row r="510" spans="1:35" s="18" customFormat="1" ht="30" customHeight="1" thickBot="1" x14ac:dyDescent="0.25">
      <c r="A510" s="268" t="s">
        <v>1029</v>
      </c>
      <c r="B510" s="269"/>
      <c r="C510" s="269"/>
      <c r="D510" s="170">
        <f>0.3278*D509</f>
        <v>172369.81768599994</v>
      </c>
      <c r="E510" s="290">
        <f>0.3278*E509</f>
        <v>6703.3368560399995</v>
      </c>
      <c r="F510" s="291"/>
      <c r="G510" s="292"/>
      <c r="H510" s="293">
        <f t="shared" ref="H510" si="16">0.3278*H509</f>
        <v>19877.282926599997</v>
      </c>
      <c r="I510" s="294"/>
      <c r="J510" s="295"/>
      <c r="K510" s="293">
        <f t="shared" ref="K510" si="17">0.3278*K509</f>
        <v>38801.496859400009</v>
      </c>
      <c r="L510" s="294"/>
      <c r="M510" s="295"/>
      <c r="N510" s="293">
        <f t="shared" ref="N510" si="18">0.3278*N509</f>
        <v>55208.473555839999</v>
      </c>
      <c r="O510" s="294"/>
      <c r="P510" s="295"/>
      <c r="Q510" s="293">
        <f t="shared" ref="Q510" si="19">0.3278*Q509</f>
        <v>51779.227488120006</v>
      </c>
      <c r="R510" s="294"/>
      <c r="S510" s="295"/>
      <c r="T510" s="68"/>
      <c r="U510" s="68"/>
      <c r="V510" s="68"/>
      <c r="W510" s="68"/>
      <c r="X510" s="68"/>
      <c r="Y510" s="68"/>
      <c r="Z510" s="68"/>
      <c r="AA510" s="68"/>
      <c r="AB510" s="68"/>
      <c r="AC510" s="68"/>
      <c r="AD510" s="68"/>
      <c r="AE510" s="68"/>
      <c r="AF510" s="68"/>
      <c r="AG510" s="68"/>
      <c r="AH510" s="68"/>
      <c r="AI510" s="68"/>
    </row>
    <row r="511" spans="1:35" s="18" customFormat="1" ht="30" customHeight="1" thickTop="1" thickBot="1" x14ac:dyDescent="0.25">
      <c r="A511" s="271" t="s">
        <v>17</v>
      </c>
      <c r="B511" s="272"/>
      <c r="C511" s="272"/>
      <c r="D511" s="224">
        <f>D509+D510</f>
        <v>698208.18768599979</v>
      </c>
      <c r="E511" s="301">
        <f>E509+E510</f>
        <v>27152.808656039997</v>
      </c>
      <c r="F511" s="302"/>
      <c r="G511" s="225">
        <f>E511/$D$511</f>
        <v>3.8889272762655192E-2</v>
      </c>
      <c r="H511" s="301">
        <f t="shared" ref="H511" si="20">H509+H510</f>
        <v>80515.729926600005</v>
      </c>
      <c r="I511" s="302"/>
      <c r="J511" s="225">
        <f>H511/$D$511</f>
        <v>0.11531765359762548</v>
      </c>
      <c r="K511" s="301">
        <f t="shared" ref="K511" si="21">K509+K510</f>
        <v>157170.91985940002</v>
      </c>
      <c r="L511" s="302"/>
      <c r="M511" s="225">
        <f t="shared" ref="M511" si="22">K511/$D$511</f>
        <v>0.22510609676505738</v>
      </c>
      <c r="N511" s="301">
        <f t="shared" ref="N511" si="23">N509+N510</f>
        <v>223629.68635584001</v>
      </c>
      <c r="O511" s="302"/>
      <c r="P511" s="225">
        <f t="shared" ref="P511" si="24">N511/$D$511</f>
        <v>0.3202908391793472</v>
      </c>
      <c r="Q511" s="301">
        <f t="shared" ref="Q511" si="25">Q509+Q510</f>
        <v>209739.04288812002</v>
      </c>
      <c r="R511" s="302"/>
      <c r="S511" s="225">
        <f t="shared" ref="S511" si="26">Q511/$D$511</f>
        <v>0.30039613769531515</v>
      </c>
      <c r="T511" s="68"/>
      <c r="U511" s="68"/>
      <c r="V511" s="68"/>
      <c r="W511" s="68"/>
      <c r="X511" s="68"/>
      <c r="Y511" s="68"/>
      <c r="Z511" s="68"/>
      <c r="AA511" s="68"/>
      <c r="AB511" s="68"/>
      <c r="AC511" s="68"/>
      <c r="AD511" s="68"/>
      <c r="AE511" s="68"/>
      <c r="AF511" s="68"/>
      <c r="AG511" s="68"/>
      <c r="AH511" s="68"/>
      <c r="AI511" s="68"/>
    </row>
    <row r="512" spans="1:35" s="18" customFormat="1" ht="30" customHeight="1" thickTop="1" thickBot="1" x14ac:dyDescent="0.25">
      <c r="A512" s="175"/>
      <c r="B512" s="175"/>
      <c r="C512" s="175"/>
      <c r="D512" s="176"/>
      <c r="E512" s="303">
        <f>E511</f>
        <v>27152.808656039997</v>
      </c>
      <c r="F512" s="304"/>
      <c r="G512" s="226">
        <f>E512/$D$511</f>
        <v>3.8889272762655192E-2</v>
      </c>
      <c r="H512" s="303">
        <f>H511+E512</f>
        <v>107668.53858264</v>
      </c>
      <c r="I512" s="304"/>
      <c r="J512" s="226">
        <f>H512/$D$511</f>
        <v>0.15420692636028069</v>
      </c>
      <c r="K512" s="303">
        <f>K511+H512</f>
        <v>264839.45844204002</v>
      </c>
      <c r="L512" s="304"/>
      <c r="M512" s="226">
        <f>K512/$D$511</f>
        <v>0.37931302312533804</v>
      </c>
      <c r="N512" s="303">
        <f>N511+K512</f>
        <v>488469.14479788003</v>
      </c>
      <c r="O512" s="304"/>
      <c r="P512" s="226">
        <f>N512/$D$511</f>
        <v>0.6996038623046853</v>
      </c>
      <c r="Q512" s="303">
        <f>Q511+N512</f>
        <v>698208.18768600002</v>
      </c>
      <c r="R512" s="304"/>
      <c r="S512" s="226">
        <f>Q512/$D$511</f>
        <v>1.0000000000000004</v>
      </c>
      <c r="T512" s="68"/>
      <c r="U512" s="68"/>
      <c r="V512" s="68"/>
      <c r="W512" s="68"/>
      <c r="X512" s="68"/>
      <c r="Y512" s="68"/>
      <c r="Z512" s="68"/>
      <c r="AA512" s="68"/>
      <c r="AB512" s="68"/>
      <c r="AC512" s="68"/>
      <c r="AD512" s="68"/>
      <c r="AE512" s="68"/>
      <c r="AF512" s="68"/>
      <c r="AG512" s="68"/>
      <c r="AH512" s="68"/>
      <c r="AI512" s="68"/>
    </row>
    <row r="513" spans="1:21" ht="69.95" customHeight="1" thickTop="1" x14ac:dyDescent="0.2">
      <c r="A513" s="299"/>
      <c r="B513" s="300"/>
      <c r="C513" s="300"/>
      <c r="D513" s="300"/>
      <c r="G513" s="243"/>
      <c r="J513" s="243"/>
      <c r="M513" s="243"/>
      <c r="P513" s="243"/>
      <c r="S513" s="243"/>
      <c r="U513" s="245"/>
    </row>
  </sheetData>
  <mergeCells count="660">
    <mergeCell ref="A513:D513"/>
    <mergeCell ref="A511:C511"/>
    <mergeCell ref="E511:F511"/>
    <mergeCell ref="H511:I511"/>
    <mergeCell ref="K511:L511"/>
    <mergeCell ref="N511:O511"/>
    <mergeCell ref="Q511:R511"/>
    <mergeCell ref="E512:F512"/>
    <mergeCell ref="H512:I512"/>
    <mergeCell ref="K512:L512"/>
    <mergeCell ref="N512:O512"/>
    <mergeCell ref="Q512:R512"/>
    <mergeCell ref="E502:F502"/>
    <mergeCell ref="H502:I502"/>
    <mergeCell ref="K502:L502"/>
    <mergeCell ref="N502:O502"/>
    <mergeCell ref="Q502:R502"/>
    <mergeCell ref="A510:C510"/>
    <mergeCell ref="E510:G510"/>
    <mergeCell ref="H510:J510"/>
    <mergeCell ref="K510:M510"/>
    <mergeCell ref="N510:P510"/>
    <mergeCell ref="Q510:S510"/>
    <mergeCell ref="A509:C509"/>
    <mergeCell ref="E509:G509"/>
    <mergeCell ref="H509:J509"/>
    <mergeCell ref="K509:M509"/>
    <mergeCell ref="N509:P509"/>
    <mergeCell ref="Q509:S509"/>
    <mergeCell ref="E488:F488"/>
    <mergeCell ref="H488:I488"/>
    <mergeCell ref="K488:L488"/>
    <mergeCell ref="N488:O488"/>
    <mergeCell ref="Q488:R488"/>
    <mergeCell ref="E494:F494"/>
    <mergeCell ref="H494:I494"/>
    <mergeCell ref="K494:L494"/>
    <mergeCell ref="N494:O494"/>
    <mergeCell ref="Q494:R494"/>
    <mergeCell ref="E481:F481"/>
    <mergeCell ref="H481:I481"/>
    <mergeCell ref="K481:L481"/>
    <mergeCell ref="N481:O481"/>
    <mergeCell ref="Q481:R481"/>
    <mergeCell ref="E484:F484"/>
    <mergeCell ref="H484:I484"/>
    <mergeCell ref="K484:L484"/>
    <mergeCell ref="N484:O484"/>
    <mergeCell ref="Q484:R484"/>
    <mergeCell ref="E473:F473"/>
    <mergeCell ref="H473:I473"/>
    <mergeCell ref="K473:L473"/>
    <mergeCell ref="N473:O473"/>
    <mergeCell ref="Q473:R473"/>
    <mergeCell ref="E477:F477"/>
    <mergeCell ref="H477:I477"/>
    <mergeCell ref="K477:L477"/>
    <mergeCell ref="N477:O477"/>
    <mergeCell ref="Q477:R477"/>
    <mergeCell ref="E468:F468"/>
    <mergeCell ref="H468:I468"/>
    <mergeCell ref="K468:L468"/>
    <mergeCell ref="N468:O468"/>
    <mergeCell ref="Q468:R468"/>
    <mergeCell ref="E469:F469"/>
    <mergeCell ref="H469:I469"/>
    <mergeCell ref="K469:L469"/>
    <mergeCell ref="N469:O469"/>
    <mergeCell ref="Q469:R469"/>
    <mergeCell ref="E457:F457"/>
    <mergeCell ref="H457:I457"/>
    <mergeCell ref="K457:L457"/>
    <mergeCell ref="N457:O457"/>
    <mergeCell ref="Q457:R457"/>
    <mergeCell ref="E464:F464"/>
    <mergeCell ref="H464:I464"/>
    <mergeCell ref="K464:L464"/>
    <mergeCell ref="N464:O464"/>
    <mergeCell ref="Q464:R464"/>
    <mergeCell ref="E449:F449"/>
    <mergeCell ref="H449:I449"/>
    <mergeCell ref="K449:L449"/>
    <mergeCell ref="N449:O449"/>
    <mergeCell ref="Q449:R449"/>
    <mergeCell ref="E454:F454"/>
    <mergeCell ref="H454:I454"/>
    <mergeCell ref="K454:L454"/>
    <mergeCell ref="N454:O454"/>
    <mergeCell ref="Q454:R454"/>
    <mergeCell ref="E441:F441"/>
    <mergeCell ref="H441:I441"/>
    <mergeCell ref="K441:L441"/>
    <mergeCell ref="N441:O441"/>
    <mergeCell ref="Q441:R441"/>
    <mergeCell ref="E445:F445"/>
    <mergeCell ref="H445:I445"/>
    <mergeCell ref="K445:L445"/>
    <mergeCell ref="N445:O445"/>
    <mergeCell ref="Q445:R445"/>
    <mergeCell ref="E435:F435"/>
    <mergeCell ref="H435:I435"/>
    <mergeCell ref="K435:L435"/>
    <mergeCell ref="N435:O435"/>
    <mergeCell ref="Q435:R435"/>
    <mergeCell ref="E436:F436"/>
    <mergeCell ref="H436:I436"/>
    <mergeCell ref="K436:L436"/>
    <mergeCell ref="N436:O436"/>
    <mergeCell ref="Q436:R436"/>
    <mergeCell ref="E430:F430"/>
    <mergeCell ref="H430:I430"/>
    <mergeCell ref="K430:L430"/>
    <mergeCell ref="N430:O430"/>
    <mergeCell ref="Q430:R430"/>
    <mergeCell ref="E433:F433"/>
    <mergeCell ref="H433:I433"/>
    <mergeCell ref="K433:L433"/>
    <mergeCell ref="N433:O433"/>
    <mergeCell ref="Q433:R433"/>
    <mergeCell ref="E412:F412"/>
    <mergeCell ref="H412:I412"/>
    <mergeCell ref="K412:L412"/>
    <mergeCell ref="N412:O412"/>
    <mergeCell ref="Q412:R412"/>
    <mergeCell ref="E426:F426"/>
    <mergeCell ref="H426:I426"/>
    <mergeCell ref="K426:L426"/>
    <mergeCell ref="N426:O426"/>
    <mergeCell ref="Q426:R426"/>
    <mergeCell ref="E397:F397"/>
    <mergeCell ref="H397:I397"/>
    <mergeCell ref="K397:L397"/>
    <mergeCell ref="N397:O397"/>
    <mergeCell ref="Q397:R397"/>
    <mergeCell ref="E398:F398"/>
    <mergeCell ref="H398:I398"/>
    <mergeCell ref="K398:L398"/>
    <mergeCell ref="N398:O398"/>
    <mergeCell ref="Q398:R398"/>
    <mergeCell ref="E382:F382"/>
    <mergeCell ref="H382:I382"/>
    <mergeCell ref="K382:L382"/>
    <mergeCell ref="N382:O382"/>
    <mergeCell ref="Q382:R382"/>
    <mergeCell ref="E385:F385"/>
    <mergeCell ref="H385:I385"/>
    <mergeCell ref="K385:L385"/>
    <mergeCell ref="N385:O385"/>
    <mergeCell ref="Q385:R385"/>
    <mergeCell ref="E375:F375"/>
    <mergeCell ref="H375:I375"/>
    <mergeCell ref="K375:L375"/>
    <mergeCell ref="N375:O375"/>
    <mergeCell ref="Q375:R375"/>
    <mergeCell ref="E378:F378"/>
    <mergeCell ref="H378:I378"/>
    <mergeCell ref="K378:L378"/>
    <mergeCell ref="N378:O378"/>
    <mergeCell ref="Q378:R378"/>
    <mergeCell ref="E366:F366"/>
    <mergeCell ref="H366:I366"/>
    <mergeCell ref="K366:L366"/>
    <mergeCell ref="N366:O366"/>
    <mergeCell ref="Q366:R366"/>
    <mergeCell ref="E372:F372"/>
    <mergeCell ref="H372:I372"/>
    <mergeCell ref="K372:L372"/>
    <mergeCell ref="N372:O372"/>
    <mergeCell ref="Q372:R372"/>
    <mergeCell ref="E363:F363"/>
    <mergeCell ref="H363:I363"/>
    <mergeCell ref="K363:L363"/>
    <mergeCell ref="N363:O363"/>
    <mergeCell ref="Q363:R363"/>
    <mergeCell ref="E365:F365"/>
    <mergeCell ref="H365:I365"/>
    <mergeCell ref="K365:L365"/>
    <mergeCell ref="N365:O365"/>
    <mergeCell ref="Q365:R365"/>
    <mergeCell ref="E355:F355"/>
    <mergeCell ref="H355:I355"/>
    <mergeCell ref="K355:L355"/>
    <mergeCell ref="N355:O355"/>
    <mergeCell ref="Q355:R355"/>
    <mergeCell ref="E359:F359"/>
    <mergeCell ref="H359:I359"/>
    <mergeCell ref="K359:L359"/>
    <mergeCell ref="N359:O359"/>
    <mergeCell ref="Q359:R359"/>
    <mergeCell ref="E346:F346"/>
    <mergeCell ref="H346:I346"/>
    <mergeCell ref="K346:L346"/>
    <mergeCell ref="N346:O346"/>
    <mergeCell ref="Q346:R346"/>
    <mergeCell ref="E350:F350"/>
    <mergeCell ref="H350:I350"/>
    <mergeCell ref="K350:L350"/>
    <mergeCell ref="N350:O350"/>
    <mergeCell ref="Q350:R350"/>
    <mergeCell ref="E339:F339"/>
    <mergeCell ref="H339:I339"/>
    <mergeCell ref="K339:L339"/>
    <mergeCell ref="N339:O339"/>
    <mergeCell ref="Q339:R339"/>
    <mergeCell ref="E342:F342"/>
    <mergeCell ref="H342:I342"/>
    <mergeCell ref="K342:L342"/>
    <mergeCell ref="N342:O342"/>
    <mergeCell ref="Q342:R342"/>
    <mergeCell ref="E335:F335"/>
    <mergeCell ref="H335:I335"/>
    <mergeCell ref="K335:L335"/>
    <mergeCell ref="N335:O335"/>
    <mergeCell ref="Q335:R335"/>
    <mergeCell ref="E338:F338"/>
    <mergeCell ref="H338:I338"/>
    <mergeCell ref="K338:L338"/>
    <mergeCell ref="N338:O338"/>
    <mergeCell ref="Q338:R338"/>
    <mergeCell ref="E317:F317"/>
    <mergeCell ref="H317:I317"/>
    <mergeCell ref="K317:L317"/>
    <mergeCell ref="N317:O317"/>
    <mergeCell ref="Q317:R317"/>
    <mergeCell ref="E325:F325"/>
    <mergeCell ref="H325:I325"/>
    <mergeCell ref="K325:L325"/>
    <mergeCell ref="N325:O325"/>
    <mergeCell ref="Q325:R325"/>
    <mergeCell ref="E307:F307"/>
    <mergeCell ref="H307:I307"/>
    <mergeCell ref="K307:L307"/>
    <mergeCell ref="N307:O307"/>
    <mergeCell ref="Q307:R307"/>
    <mergeCell ref="E313:F313"/>
    <mergeCell ref="H313:I313"/>
    <mergeCell ref="K313:L313"/>
    <mergeCell ref="N313:O313"/>
    <mergeCell ref="Q313:R313"/>
    <mergeCell ref="E293:F293"/>
    <mergeCell ref="H293:I293"/>
    <mergeCell ref="K293:L293"/>
    <mergeCell ref="N293:O293"/>
    <mergeCell ref="Q293:R293"/>
    <mergeCell ref="E299:F299"/>
    <mergeCell ref="H299:I299"/>
    <mergeCell ref="K299:L299"/>
    <mergeCell ref="N299:O299"/>
    <mergeCell ref="Q299:R299"/>
    <mergeCell ref="E282:F282"/>
    <mergeCell ref="H282:I282"/>
    <mergeCell ref="K282:L282"/>
    <mergeCell ref="N282:O282"/>
    <mergeCell ref="Q282:R282"/>
    <mergeCell ref="E288:F288"/>
    <mergeCell ref="H288:I288"/>
    <mergeCell ref="K288:L288"/>
    <mergeCell ref="N288:O288"/>
    <mergeCell ref="Q288:R288"/>
    <mergeCell ref="E277:F277"/>
    <mergeCell ref="H277:I277"/>
    <mergeCell ref="K277:L277"/>
    <mergeCell ref="N277:O277"/>
    <mergeCell ref="Q277:R277"/>
    <mergeCell ref="E280:F280"/>
    <mergeCell ref="H280:I280"/>
    <mergeCell ref="K280:L280"/>
    <mergeCell ref="N280:O280"/>
    <mergeCell ref="Q280:R280"/>
    <mergeCell ref="E265:F265"/>
    <mergeCell ref="H265:I265"/>
    <mergeCell ref="K265:L265"/>
    <mergeCell ref="N265:O265"/>
    <mergeCell ref="Q265:R265"/>
    <mergeCell ref="E269:F269"/>
    <mergeCell ref="H269:I269"/>
    <mergeCell ref="K269:L269"/>
    <mergeCell ref="N269:O269"/>
    <mergeCell ref="Q269:R269"/>
    <mergeCell ref="E261:F261"/>
    <mergeCell ref="H261:I261"/>
    <mergeCell ref="K261:L261"/>
    <mergeCell ref="N261:O261"/>
    <mergeCell ref="Q261:R261"/>
    <mergeCell ref="E262:F262"/>
    <mergeCell ref="H262:I262"/>
    <mergeCell ref="K262:L262"/>
    <mergeCell ref="N262:O262"/>
    <mergeCell ref="Q262:R262"/>
    <mergeCell ref="E255:F255"/>
    <mergeCell ref="H255:I255"/>
    <mergeCell ref="K255:L255"/>
    <mergeCell ref="N255:O255"/>
    <mergeCell ref="Q255:R255"/>
    <mergeCell ref="E258:F258"/>
    <mergeCell ref="H258:I258"/>
    <mergeCell ref="K258:L258"/>
    <mergeCell ref="N258:O258"/>
    <mergeCell ref="Q258:R258"/>
    <mergeCell ref="E248:F248"/>
    <mergeCell ref="H248:I248"/>
    <mergeCell ref="K248:L248"/>
    <mergeCell ref="N248:O248"/>
    <mergeCell ref="Q248:R248"/>
    <mergeCell ref="E253:F253"/>
    <mergeCell ref="H253:I253"/>
    <mergeCell ref="K253:L253"/>
    <mergeCell ref="N253:O253"/>
    <mergeCell ref="Q253:R253"/>
    <mergeCell ref="E243:F243"/>
    <mergeCell ref="H243:I243"/>
    <mergeCell ref="K243:L243"/>
    <mergeCell ref="N243:O243"/>
    <mergeCell ref="Q243:R243"/>
    <mergeCell ref="E247:F247"/>
    <mergeCell ref="H247:I247"/>
    <mergeCell ref="K247:L247"/>
    <mergeCell ref="N247:O247"/>
    <mergeCell ref="Q247:R247"/>
    <mergeCell ref="E240:F240"/>
    <mergeCell ref="H240:I240"/>
    <mergeCell ref="K240:L240"/>
    <mergeCell ref="N240:O240"/>
    <mergeCell ref="Q240:R240"/>
    <mergeCell ref="E242:F242"/>
    <mergeCell ref="H242:I242"/>
    <mergeCell ref="K242:L242"/>
    <mergeCell ref="N242:O242"/>
    <mergeCell ref="Q242:R242"/>
    <mergeCell ref="E235:F235"/>
    <mergeCell ref="H235:I235"/>
    <mergeCell ref="K235:L235"/>
    <mergeCell ref="N235:O235"/>
    <mergeCell ref="Q235:R235"/>
    <mergeCell ref="E238:F238"/>
    <mergeCell ref="H238:I238"/>
    <mergeCell ref="K238:L238"/>
    <mergeCell ref="N238:O238"/>
    <mergeCell ref="Q238:R238"/>
    <mergeCell ref="E232:F232"/>
    <mergeCell ref="H232:I232"/>
    <mergeCell ref="K232:L232"/>
    <mergeCell ref="N232:O232"/>
    <mergeCell ref="Q232:R232"/>
    <mergeCell ref="E234:F234"/>
    <mergeCell ref="H234:I234"/>
    <mergeCell ref="K234:L234"/>
    <mergeCell ref="N234:O234"/>
    <mergeCell ref="Q234:R234"/>
    <mergeCell ref="E227:F227"/>
    <mergeCell ref="H227:I227"/>
    <mergeCell ref="K227:L227"/>
    <mergeCell ref="N227:O227"/>
    <mergeCell ref="Q227:R227"/>
    <mergeCell ref="E229:F229"/>
    <mergeCell ref="H229:I229"/>
    <mergeCell ref="K229:L229"/>
    <mergeCell ref="N229:O229"/>
    <mergeCell ref="Q229:R229"/>
    <mergeCell ref="E208:F208"/>
    <mergeCell ref="H208:I208"/>
    <mergeCell ref="K208:L208"/>
    <mergeCell ref="N208:O208"/>
    <mergeCell ref="Q208:R208"/>
    <mergeCell ref="E215:F215"/>
    <mergeCell ref="H215:I215"/>
    <mergeCell ref="K215:L215"/>
    <mergeCell ref="N215:O215"/>
    <mergeCell ref="Q215:R215"/>
    <mergeCell ref="E202:F202"/>
    <mergeCell ref="H202:I202"/>
    <mergeCell ref="K202:L202"/>
    <mergeCell ref="N202:O202"/>
    <mergeCell ref="Q202:R202"/>
    <mergeCell ref="E203:F203"/>
    <mergeCell ref="H203:I203"/>
    <mergeCell ref="K203:L203"/>
    <mergeCell ref="N203:O203"/>
    <mergeCell ref="Q203:R203"/>
    <mergeCell ref="E190:F190"/>
    <mergeCell ref="H190:I190"/>
    <mergeCell ref="K190:L190"/>
    <mergeCell ref="N190:O190"/>
    <mergeCell ref="Q190:R190"/>
    <mergeCell ref="E196:F196"/>
    <mergeCell ref="H196:I196"/>
    <mergeCell ref="K196:L196"/>
    <mergeCell ref="N196:O196"/>
    <mergeCell ref="Q196:R196"/>
    <mergeCell ref="E184:F184"/>
    <mergeCell ref="H184:I184"/>
    <mergeCell ref="K184:L184"/>
    <mergeCell ref="N184:O184"/>
    <mergeCell ref="Q184:R184"/>
    <mergeCell ref="E189:F189"/>
    <mergeCell ref="H189:I189"/>
    <mergeCell ref="K189:L189"/>
    <mergeCell ref="N189:O189"/>
    <mergeCell ref="Q189:R189"/>
    <mergeCell ref="E168:F168"/>
    <mergeCell ref="H168:I168"/>
    <mergeCell ref="K168:L168"/>
    <mergeCell ref="N168:O168"/>
    <mergeCell ref="Q168:R168"/>
    <mergeCell ref="E176:F176"/>
    <mergeCell ref="H176:I176"/>
    <mergeCell ref="K176:L176"/>
    <mergeCell ref="N176:O176"/>
    <mergeCell ref="Q176:R176"/>
    <mergeCell ref="E164:F164"/>
    <mergeCell ref="H164:I164"/>
    <mergeCell ref="K164:L164"/>
    <mergeCell ref="N164:O164"/>
    <mergeCell ref="Q164:R164"/>
    <mergeCell ref="E167:F167"/>
    <mergeCell ref="H167:I167"/>
    <mergeCell ref="K167:L167"/>
    <mergeCell ref="N167:O167"/>
    <mergeCell ref="Q167:R167"/>
    <mergeCell ref="E158:F158"/>
    <mergeCell ref="H158:I158"/>
    <mergeCell ref="K158:L158"/>
    <mergeCell ref="N158:O158"/>
    <mergeCell ref="Q158:R158"/>
    <mergeCell ref="E161:F161"/>
    <mergeCell ref="H161:I161"/>
    <mergeCell ref="K161:L161"/>
    <mergeCell ref="N161:O161"/>
    <mergeCell ref="Q161:R161"/>
    <mergeCell ref="E154:F154"/>
    <mergeCell ref="H154:I154"/>
    <mergeCell ref="K154:L154"/>
    <mergeCell ref="N154:O154"/>
    <mergeCell ref="Q154:R154"/>
    <mergeCell ref="E156:F156"/>
    <mergeCell ref="H156:I156"/>
    <mergeCell ref="K156:L156"/>
    <mergeCell ref="N156:O156"/>
    <mergeCell ref="Q156:R156"/>
    <mergeCell ref="E150:F150"/>
    <mergeCell ref="H150:I150"/>
    <mergeCell ref="K150:L150"/>
    <mergeCell ref="N150:O150"/>
    <mergeCell ref="Q150:R150"/>
    <mergeCell ref="E151:F151"/>
    <mergeCell ref="H151:I151"/>
    <mergeCell ref="K151:L151"/>
    <mergeCell ref="N151:O151"/>
    <mergeCell ref="Q151:R151"/>
    <mergeCell ref="E144:F144"/>
    <mergeCell ref="H144:I144"/>
    <mergeCell ref="K144:L144"/>
    <mergeCell ref="N144:O144"/>
    <mergeCell ref="Q144:R144"/>
    <mergeCell ref="E147:F147"/>
    <mergeCell ref="H147:I147"/>
    <mergeCell ref="K147:L147"/>
    <mergeCell ref="N147:O147"/>
    <mergeCell ref="Q147:R147"/>
    <mergeCell ref="E138:F138"/>
    <mergeCell ref="H138:I138"/>
    <mergeCell ref="K138:L138"/>
    <mergeCell ref="N138:O138"/>
    <mergeCell ref="Q138:R138"/>
    <mergeCell ref="E141:F141"/>
    <mergeCell ref="H141:I141"/>
    <mergeCell ref="K141:L141"/>
    <mergeCell ref="N141:O141"/>
    <mergeCell ref="Q141:R141"/>
    <mergeCell ref="E131:F131"/>
    <mergeCell ref="H131:I131"/>
    <mergeCell ref="K131:L131"/>
    <mergeCell ref="N131:O131"/>
    <mergeCell ref="Q131:R131"/>
    <mergeCell ref="E135:F135"/>
    <mergeCell ref="H135:I135"/>
    <mergeCell ref="K135:L135"/>
    <mergeCell ref="N135:O135"/>
    <mergeCell ref="Q135:R135"/>
    <mergeCell ref="E127:F127"/>
    <mergeCell ref="H127:I127"/>
    <mergeCell ref="K127:L127"/>
    <mergeCell ref="N127:O127"/>
    <mergeCell ref="Q127:R127"/>
    <mergeCell ref="E130:F130"/>
    <mergeCell ref="H130:I130"/>
    <mergeCell ref="K130:L130"/>
    <mergeCell ref="N130:O130"/>
    <mergeCell ref="Q130:R130"/>
    <mergeCell ref="E122:F122"/>
    <mergeCell ref="H122:I122"/>
    <mergeCell ref="K122:L122"/>
    <mergeCell ref="N122:O122"/>
    <mergeCell ref="Q122:R122"/>
    <mergeCell ref="E125:F125"/>
    <mergeCell ref="H125:I125"/>
    <mergeCell ref="K125:L125"/>
    <mergeCell ref="N125:O125"/>
    <mergeCell ref="Q125:R125"/>
    <mergeCell ref="E117:F117"/>
    <mergeCell ref="H117:I117"/>
    <mergeCell ref="K117:L117"/>
    <mergeCell ref="N117:O117"/>
    <mergeCell ref="Q117:R117"/>
    <mergeCell ref="E119:F119"/>
    <mergeCell ref="H119:I119"/>
    <mergeCell ref="K119:L119"/>
    <mergeCell ref="N119:O119"/>
    <mergeCell ref="Q119:R119"/>
    <mergeCell ref="E109:F109"/>
    <mergeCell ref="H109:I109"/>
    <mergeCell ref="K109:L109"/>
    <mergeCell ref="N109:O109"/>
    <mergeCell ref="Q109:R109"/>
    <mergeCell ref="E116:F116"/>
    <mergeCell ref="H116:I116"/>
    <mergeCell ref="K116:L116"/>
    <mergeCell ref="N116:O116"/>
    <mergeCell ref="Q116:R116"/>
    <mergeCell ref="E93:F93"/>
    <mergeCell ref="H93:I93"/>
    <mergeCell ref="K93:L93"/>
    <mergeCell ref="N93:O93"/>
    <mergeCell ref="Q93:R93"/>
    <mergeCell ref="E103:F103"/>
    <mergeCell ref="H103:I103"/>
    <mergeCell ref="K103:L103"/>
    <mergeCell ref="N103:O103"/>
    <mergeCell ref="Q103:R103"/>
    <mergeCell ref="E89:F89"/>
    <mergeCell ref="H89:I89"/>
    <mergeCell ref="K89:L89"/>
    <mergeCell ref="N89:O89"/>
    <mergeCell ref="Q89:R89"/>
    <mergeCell ref="E90:F90"/>
    <mergeCell ref="H90:I90"/>
    <mergeCell ref="K90:L90"/>
    <mergeCell ref="N90:O90"/>
    <mergeCell ref="Q90:R90"/>
    <mergeCell ref="E77:F77"/>
    <mergeCell ref="H77:I77"/>
    <mergeCell ref="K77:L77"/>
    <mergeCell ref="N77:O77"/>
    <mergeCell ref="Q77:R77"/>
    <mergeCell ref="E86:F86"/>
    <mergeCell ref="H86:I86"/>
    <mergeCell ref="K86:L86"/>
    <mergeCell ref="N86:O86"/>
    <mergeCell ref="Q86:R86"/>
    <mergeCell ref="E72:F72"/>
    <mergeCell ref="H72:I72"/>
    <mergeCell ref="K72:L72"/>
    <mergeCell ref="N72:O72"/>
    <mergeCell ref="Q72:R72"/>
    <mergeCell ref="E73:F73"/>
    <mergeCell ref="H73:I73"/>
    <mergeCell ref="K73:L73"/>
    <mergeCell ref="N73:O73"/>
    <mergeCell ref="Q73:R73"/>
    <mergeCell ref="E64:F64"/>
    <mergeCell ref="H64:I64"/>
    <mergeCell ref="K64:L64"/>
    <mergeCell ref="N64:O64"/>
    <mergeCell ref="Q64:R64"/>
    <mergeCell ref="E69:F69"/>
    <mergeCell ref="H69:I69"/>
    <mergeCell ref="K69:L69"/>
    <mergeCell ref="N69:O69"/>
    <mergeCell ref="Q69:R69"/>
    <mergeCell ref="E57:F57"/>
    <mergeCell ref="H57:I57"/>
    <mergeCell ref="K57:L57"/>
    <mergeCell ref="N57:O57"/>
    <mergeCell ref="Q57:R57"/>
    <mergeCell ref="E60:F60"/>
    <mergeCell ref="H60:I60"/>
    <mergeCell ref="K60:L60"/>
    <mergeCell ref="N60:O60"/>
    <mergeCell ref="Q60:R60"/>
    <mergeCell ref="E53:F53"/>
    <mergeCell ref="H53:I53"/>
    <mergeCell ref="K53:L53"/>
    <mergeCell ref="N53:O53"/>
    <mergeCell ref="Q53:R53"/>
    <mergeCell ref="E56:F56"/>
    <mergeCell ref="H56:I56"/>
    <mergeCell ref="K56:L56"/>
    <mergeCell ref="N56:O56"/>
    <mergeCell ref="Q56:R56"/>
    <mergeCell ref="E44:F44"/>
    <mergeCell ref="H44:I44"/>
    <mergeCell ref="K44:L44"/>
    <mergeCell ref="N44:O44"/>
    <mergeCell ref="Q44:R44"/>
    <mergeCell ref="E47:F47"/>
    <mergeCell ref="H47:I47"/>
    <mergeCell ref="K47:L47"/>
    <mergeCell ref="N47:O47"/>
    <mergeCell ref="Q47:R47"/>
    <mergeCell ref="E39:F39"/>
    <mergeCell ref="H39:I39"/>
    <mergeCell ref="K39:L39"/>
    <mergeCell ref="N39:O39"/>
    <mergeCell ref="Q39:R39"/>
    <mergeCell ref="E40:F40"/>
    <mergeCell ref="H40:I40"/>
    <mergeCell ref="K40:L40"/>
    <mergeCell ref="N40:O40"/>
    <mergeCell ref="Q40:R40"/>
    <mergeCell ref="E32:F32"/>
    <mergeCell ref="H32:I32"/>
    <mergeCell ref="K32:L32"/>
    <mergeCell ref="N32:O32"/>
    <mergeCell ref="Q32:R32"/>
    <mergeCell ref="E34:F34"/>
    <mergeCell ref="H34:I34"/>
    <mergeCell ref="K34:L34"/>
    <mergeCell ref="N34:O34"/>
    <mergeCell ref="Q34:R34"/>
    <mergeCell ref="E26:F26"/>
    <mergeCell ref="H26:I26"/>
    <mergeCell ref="K26:L26"/>
    <mergeCell ref="N26:O26"/>
    <mergeCell ref="Q26:R26"/>
    <mergeCell ref="E28:F28"/>
    <mergeCell ref="H28:I28"/>
    <mergeCell ref="K28:L28"/>
    <mergeCell ref="N28:O28"/>
    <mergeCell ref="Q28:R28"/>
    <mergeCell ref="E23:F23"/>
    <mergeCell ref="H23:I23"/>
    <mergeCell ref="K23:L23"/>
    <mergeCell ref="N23:O23"/>
    <mergeCell ref="Q23:R23"/>
    <mergeCell ref="E24:F24"/>
    <mergeCell ref="H24:I24"/>
    <mergeCell ref="K24:L24"/>
    <mergeCell ref="N24:O24"/>
    <mergeCell ref="Q24:R24"/>
    <mergeCell ref="E16:F16"/>
    <mergeCell ref="H16:I16"/>
    <mergeCell ref="K16:L16"/>
    <mergeCell ref="N16:O16"/>
    <mergeCell ref="Q16:R16"/>
    <mergeCell ref="E18:F18"/>
    <mergeCell ref="H18:I18"/>
    <mergeCell ref="K18:L18"/>
    <mergeCell ref="N18:O18"/>
    <mergeCell ref="Q18:R18"/>
    <mergeCell ref="A8:S8"/>
    <mergeCell ref="E11:F11"/>
    <mergeCell ref="H11:I11"/>
    <mergeCell ref="K11:L11"/>
    <mergeCell ref="N11:O11"/>
    <mergeCell ref="Q11:R11"/>
    <mergeCell ref="E12:F12"/>
    <mergeCell ref="H12:I12"/>
    <mergeCell ref="K12:L12"/>
    <mergeCell ref="N12:O12"/>
    <mergeCell ref="Q12:R12"/>
  </mergeCells>
  <printOptions horizontalCentered="1"/>
  <pageMargins left="0.31496062992125984" right="0.31496062992125984" top="0.39370078740157483" bottom="0.70866141732283472" header="0.51181102362204722" footer="0.31496062992125984"/>
  <pageSetup paperSize="9" scale="63" orientation="landscape" r:id="rId1"/>
  <headerFooter>
    <oddFooter>&amp;L&amp;8&amp;G&amp;C&amp;P</oddFooter>
  </headerFooter>
  <drawing r:id="rId2"/>
  <legacyDrawing r:id="rId3"/>
  <legacyDrawingHF r:id="rId4"/>
  <oleObjects>
    <mc:AlternateContent xmlns:mc="http://schemas.openxmlformats.org/markup-compatibility/2006">
      <mc:Choice Requires="x14">
        <oleObject progId="Word.Picture.8" shapeId="4097" r:id="rId5">
          <objectPr defaultSize="0" autoPict="0" r:id="rId6">
            <anchor moveWithCells="1" sizeWithCells="1">
              <from>
                <xdr:col>0</xdr:col>
                <xdr:colOff>142875</xdr:colOff>
                <xdr:row>0</xdr:row>
                <xdr:rowOff>47625</xdr:rowOff>
              </from>
              <to>
                <xdr:col>1</xdr:col>
                <xdr:colOff>619125</xdr:colOff>
                <xdr:row>3</xdr:row>
                <xdr:rowOff>419100</xdr:rowOff>
              </to>
            </anchor>
          </objectPr>
        </oleObject>
      </mc:Choice>
      <mc:Fallback>
        <oleObject progId="Word.Picture.8" shapeId="4097" r:id="rId5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4</vt:i4>
      </vt:variant>
    </vt:vector>
  </HeadingPairs>
  <TitlesOfParts>
    <vt:vector size="6" baseType="lpstr">
      <vt:lpstr>Orçamento Sintético</vt:lpstr>
      <vt:lpstr>Cronograma Físico-Financeiro</vt:lpstr>
      <vt:lpstr>'Cronograma Físico-Financeiro'!Area_de_impressao</vt:lpstr>
      <vt:lpstr>'Orçamento Sintético'!Area_de_impressao</vt:lpstr>
      <vt:lpstr>'Cronograma Físico-Financeiro'!Titulos_de_impressao</vt:lpstr>
      <vt:lpstr>'Orçamento Sintético'!Titulos_de_impressao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Luiz André dos Santos Pinheiro</cp:lastModifiedBy>
  <cp:revision>0</cp:revision>
  <cp:lastPrinted>2020-09-02T15:12:18Z</cp:lastPrinted>
  <dcterms:created xsi:type="dcterms:W3CDTF">2019-05-30T19:16:41Z</dcterms:created>
  <dcterms:modified xsi:type="dcterms:W3CDTF">2020-09-02T15:12:40Z</dcterms:modified>
</cp:coreProperties>
</file>